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520" windowHeight="12645"/>
  </bookViews>
  <sheets>
    <sheet name="PersDat" sheetId="1" r:id="rId1"/>
    <sheet name="PersDat(Org)" sheetId="11" r:id="rId2"/>
    <sheet name="Gruppieren" sheetId="12" r:id="rId3"/>
    <sheet name="BasisMathe" sheetId="7" r:id="rId4"/>
    <sheet name="Formeln" sheetId="9" r:id="rId5"/>
    <sheet name="BedForm" sheetId="10" r:id="rId6"/>
    <sheet name="Diagramm1" sheetId="6" r:id="rId7"/>
    <sheet name="Diagramm2" sheetId="5" r:id="rId8"/>
  </sheets>
  <calcPr calcId="152511"/>
</workbook>
</file>

<file path=xl/calcChain.xml><?xml version="1.0" encoding="utf-8"?>
<calcChain xmlns="http://schemas.openxmlformats.org/spreadsheetml/2006/main">
  <c r="K4" i="1" l="1"/>
  <c r="K5" i="1"/>
  <c r="K6" i="1"/>
  <c r="K7" i="1"/>
  <c r="K3" i="1"/>
  <c r="A96" i="9" l="1"/>
  <c r="B78" i="9"/>
  <c r="A99" i="9" l="1"/>
  <c r="A94" i="9"/>
  <c r="D90" i="9"/>
  <c r="C90" i="9"/>
  <c r="B90" i="9"/>
  <c r="D88" i="9"/>
  <c r="C88" i="9"/>
  <c r="B88" i="9"/>
  <c r="B79" i="9"/>
  <c r="AA34" i="10"/>
  <c r="AA25" i="10"/>
  <c r="AA26" i="10"/>
  <c r="AA27" i="10"/>
  <c r="AA28" i="10"/>
  <c r="AA29" i="10"/>
  <c r="AA30" i="10"/>
  <c r="AA31" i="10"/>
  <c r="AA32" i="10"/>
  <c r="AA33" i="10"/>
  <c r="S25" i="10"/>
  <c r="T25" i="10"/>
  <c r="U25" i="10"/>
  <c r="V25" i="10"/>
  <c r="W25" i="10"/>
  <c r="X25" i="10"/>
  <c r="Y25" i="10"/>
  <c r="Z25" i="10"/>
  <c r="S26" i="10"/>
  <c r="T26" i="10"/>
  <c r="U26" i="10"/>
  <c r="V26" i="10"/>
  <c r="W26" i="10"/>
  <c r="X26" i="10"/>
  <c r="Y26" i="10"/>
  <c r="Z26" i="10"/>
  <c r="S27" i="10"/>
  <c r="T27" i="10"/>
  <c r="U27" i="10"/>
  <c r="V27" i="10"/>
  <c r="W27" i="10"/>
  <c r="X27" i="10"/>
  <c r="Y27" i="10"/>
  <c r="Z27" i="10"/>
  <c r="S28" i="10"/>
  <c r="T28" i="10"/>
  <c r="U28" i="10"/>
  <c r="V28" i="10"/>
  <c r="W28" i="10"/>
  <c r="X28" i="10"/>
  <c r="Y28" i="10"/>
  <c r="Z28" i="10"/>
  <c r="S29" i="10"/>
  <c r="T29" i="10"/>
  <c r="U29" i="10"/>
  <c r="V29" i="10"/>
  <c r="W29" i="10"/>
  <c r="X29" i="10"/>
  <c r="Y29" i="10"/>
  <c r="Z29" i="10"/>
  <c r="S30" i="10"/>
  <c r="T30" i="10"/>
  <c r="U30" i="10"/>
  <c r="V30" i="10"/>
  <c r="W30" i="10"/>
  <c r="X30" i="10"/>
  <c r="Y30" i="10"/>
  <c r="Z30" i="10"/>
  <c r="S31" i="10"/>
  <c r="T31" i="10"/>
  <c r="U31" i="10"/>
  <c r="V31" i="10"/>
  <c r="W31" i="10"/>
  <c r="X31" i="10"/>
  <c r="Y31" i="10"/>
  <c r="Z31" i="10"/>
  <c r="S32" i="10"/>
  <c r="T32" i="10"/>
  <c r="U32" i="10"/>
  <c r="V32" i="10"/>
  <c r="W32" i="10"/>
  <c r="X32" i="10"/>
  <c r="Y32" i="10"/>
  <c r="Z32" i="10"/>
  <c r="S33" i="10"/>
  <c r="T33" i="10"/>
  <c r="U33" i="10"/>
  <c r="V33" i="10"/>
  <c r="W33" i="10"/>
  <c r="X33" i="10"/>
  <c r="Y33" i="10"/>
  <c r="Z33" i="10"/>
  <c r="S34" i="10"/>
  <c r="T34" i="10"/>
  <c r="U34" i="10"/>
  <c r="V34" i="10"/>
  <c r="W34" i="10"/>
  <c r="X34" i="10"/>
  <c r="Y34" i="10"/>
  <c r="Z34" i="10"/>
  <c r="R26" i="10"/>
  <c r="R27" i="10"/>
  <c r="R28" i="10"/>
  <c r="R29" i="10"/>
  <c r="R30" i="10"/>
  <c r="R31" i="10"/>
  <c r="R32" i="10"/>
  <c r="R33" i="10"/>
  <c r="R34" i="10"/>
  <c r="R25" i="10"/>
  <c r="C25" i="10"/>
  <c r="D25" i="10"/>
  <c r="E25" i="10"/>
  <c r="F25" i="10"/>
  <c r="G25" i="10"/>
  <c r="H25" i="10"/>
  <c r="I25" i="10"/>
  <c r="J25" i="10"/>
  <c r="K25" i="10"/>
  <c r="C26" i="10"/>
  <c r="D26" i="10"/>
  <c r="E26" i="10"/>
  <c r="F26" i="10"/>
  <c r="G26" i="10"/>
  <c r="H26" i="10"/>
  <c r="I26" i="10"/>
  <c r="J26" i="10"/>
  <c r="K26" i="10"/>
  <c r="C27" i="10"/>
  <c r="D27" i="10"/>
  <c r="E27" i="10"/>
  <c r="F27" i="10"/>
  <c r="G27" i="10"/>
  <c r="H27" i="10"/>
  <c r="I27" i="10"/>
  <c r="J27" i="10"/>
  <c r="K27" i="10"/>
  <c r="C28" i="10"/>
  <c r="D28" i="10"/>
  <c r="E28" i="10"/>
  <c r="F28" i="10"/>
  <c r="G28" i="10"/>
  <c r="H28" i="10"/>
  <c r="I28" i="10"/>
  <c r="J28" i="10"/>
  <c r="K28" i="10"/>
  <c r="C29" i="10"/>
  <c r="D29" i="10"/>
  <c r="E29" i="10"/>
  <c r="F29" i="10"/>
  <c r="G29" i="10"/>
  <c r="H29" i="10"/>
  <c r="I29" i="10"/>
  <c r="J29" i="10"/>
  <c r="K29" i="10"/>
  <c r="C30" i="10"/>
  <c r="D30" i="10"/>
  <c r="E30" i="10"/>
  <c r="F30" i="10"/>
  <c r="G30" i="10"/>
  <c r="H30" i="10"/>
  <c r="I30" i="10"/>
  <c r="J30" i="10"/>
  <c r="K30" i="10"/>
  <c r="C31" i="10"/>
  <c r="D31" i="10"/>
  <c r="E31" i="10"/>
  <c r="F31" i="10"/>
  <c r="G31" i="10"/>
  <c r="H31" i="10"/>
  <c r="I31" i="10"/>
  <c r="J31" i="10"/>
  <c r="K31" i="10"/>
  <c r="C32" i="10"/>
  <c r="D32" i="10"/>
  <c r="E32" i="10"/>
  <c r="F32" i="10"/>
  <c r="G32" i="10"/>
  <c r="H32" i="10"/>
  <c r="I32" i="10"/>
  <c r="J32" i="10"/>
  <c r="K32" i="10"/>
  <c r="C33" i="10"/>
  <c r="D33" i="10"/>
  <c r="E33" i="10"/>
  <c r="F33" i="10"/>
  <c r="G33" i="10"/>
  <c r="H33" i="10"/>
  <c r="I33" i="10"/>
  <c r="J33" i="10"/>
  <c r="K33" i="10"/>
  <c r="C34" i="10"/>
  <c r="D34" i="10"/>
  <c r="E34" i="10"/>
  <c r="F34" i="10"/>
  <c r="G34" i="10"/>
  <c r="H34" i="10"/>
  <c r="I34" i="10"/>
  <c r="J34" i="10"/>
  <c r="K34" i="10"/>
  <c r="B26" i="10"/>
  <c r="B27" i="10"/>
  <c r="B28" i="10"/>
  <c r="B29" i="10"/>
  <c r="B30" i="10"/>
  <c r="B31" i="10"/>
  <c r="B32" i="10"/>
  <c r="B33" i="10"/>
  <c r="B34" i="10"/>
  <c r="B25" i="10"/>
  <c r="B115" i="9" l="1"/>
  <c r="B112" i="9"/>
  <c r="B109" i="9"/>
  <c r="D109" i="9" s="1"/>
  <c r="B106" i="9"/>
  <c r="E49" i="9"/>
  <c r="D49" i="9"/>
  <c r="C49" i="9"/>
  <c r="B49" i="9"/>
  <c r="H8" i="9"/>
  <c r="J8" i="9"/>
  <c r="J4" i="9"/>
  <c r="J5" i="9"/>
  <c r="J6" i="9"/>
  <c r="J7" i="9"/>
  <c r="J3" i="9"/>
  <c r="H3" i="9"/>
  <c r="H4" i="9"/>
  <c r="H5" i="9"/>
  <c r="H6" i="9"/>
  <c r="H7" i="9"/>
  <c r="C11" i="9"/>
  <c r="M187" i="9"/>
  <c r="L187" i="9"/>
  <c r="K187" i="9"/>
  <c r="J187" i="9"/>
  <c r="I187" i="9"/>
  <c r="H187" i="9"/>
  <c r="G187" i="9"/>
  <c r="F187" i="9"/>
  <c r="F183" i="9"/>
  <c r="K174" i="9"/>
  <c r="K173" i="9"/>
  <c r="K162" i="9"/>
  <c r="K161" i="9"/>
  <c r="M144" i="9"/>
  <c r="I144" i="9"/>
  <c r="J144" i="9" s="1"/>
  <c r="M143" i="9"/>
  <c r="I143" i="9"/>
  <c r="J143" i="9" s="1"/>
  <c r="M142" i="9"/>
  <c r="I142" i="9"/>
  <c r="J142" i="9" s="1"/>
  <c r="M141" i="9"/>
  <c r="I141" i="9"/>
  <c r="J141" i="9" s="1"/>
  <c r="M140" i="9"/>
  <c r="I140" i="9"/>
  <c r="J140" i="9" s="1"/>
  <c r="M128" i="9"/>
  <c r="L128" i="9"/>
  <c r="K128" i="9"/>
  <c r="J128" i="9"/>
  <c r="I128" i="9"/>
  <c r="H128" i="9"/>
  <c r="G128" i="9"/>
  <c r="F128" i="9"/>
  <c r="F124" i="9"/>
  <c r="C5" i="9"/>
  <c r="F9" i="7"/>
  <c r="F8" i="7"/>
  <c r="F7" i="7"/>
  <c r="F6" i="7"/>
  <c r="F5" i="7"/>
  <c r="F4" i="7"/>
  <c r="F3" i="7"/>
  <c r="C15" i="6"/>
  <c r="C18" i="6" s="1"/>
  <c r="C19" i="6" s="1"/>
  <c r="M16" i="5"/>
  <c r="N16" i="5" s="1"/>
  <c r="D16" i="5" s="1"/>
  <c r="C16" i="5"/>
  <c r="M15" i="5"/>
  <c r="C15" i="5"/>
  <c r="M14" i="5"/>
  <c r="C14" i="5"/>
  <c r="M13" i="5"/>
  <c r="C13" i="5"/>
  <c r="M12" i="5"/>
  <c r="C12" i="5"/>
  <c r="M11" i="5"/>
  <c r="C11" i="5"/>
  <c r="M10" i="5"/>
  <c r="C10" i="5"/>
  <c r="M9" i="5"/>
  <c r="C9" i="5"/>
  <c r="M8" i="5"/>
  <c r="C8" i="5"/>
  <c r="M7" i="5"/>
  <c r="C7" i="5"/>
  <c r="M6" i="5"/>
  <c r="C6" i="5"/>
  <c r="M5" i="5"/>
  <c r="N5" i="5" s="1"/>
  <c r="D5" i="5" s="1"/>
  <c r="C5" i="5"/>
  <c r="H177" i="9" l="1"/>
  <c r="H165" i="9"/>
  <c r="N7" i="5"/>
  <c r="D7" i="5" s="1"/>
  <c r="N9" i="5"/>
  <c r="D9" i="5" s="1"/>
  <c r="N11" i="5"/>
  <c r="D11" i="5" s="1"/>
  <c r="N13" i="5"/>
  <c r="D13" i="5" s="1"/>
  <c r="N15" i="5"/>
  <c r="D15" i="5" s="1"/>
  <c r="N6" i="5"/>
  <c r="D6" i="5" s="1"/>
  <c r="N8" i="5"/>
  <c r="D8" i="5" s="1"/>
  <c r="N10" i="5"/>
  <c r="D10" i="5" s="1"/>
  <c r="N12" i="5"/>
  <c r="D12" i="5" s="1"/>
  <c r="N14" i="5"/>
  <c r="D14" i="5" s="1"/>
  <c r="C21" i="6"/>
</calcChain>
</file>

<file path=xl/sharedStrings.xml><?xml version="1.0" encoding="utf-8"?>
<sst xmlns="http://schemas.openxmlformats.org/spreadsheetml/2006/main" count="476" uniqueCount="282">
  <si>
    <t>E-Mail</t>
  </si>
  <si>
    <t>Januar</t>
  </si>
  <si>
    <t>April</t>
  </si>
  <si>
    <t>August</t>
  </si>
  <si>
    <t>September</t>
  </si>
  <si>
    <t>November</t>
  </si>
  <si>
    <t>kW/h</t>
  </si>
  <si>
    <t>Scroll Bar August</t>
  </si>
  <si>
    <t>+</t>
  </si>
  <si>
    <t>=</t>
  </si>
  <si>
    <t>-</t>
  </si>
  <si>
    <t>*</t>
  </si>
  <si>
    <t>/</t>
  </si>
  <si>
    <t>^</t>
  </si>
  <si>
    <t>2+3*5</t>
  </si>
  <si>
    <t>(2+3)*5</t>
  </si>
  <si>
    <t>Angelina</t>
  </si>
  <si>
    <t>Jolie</t>
  </si>
  <si>
    <t>Voight</t>
  </si>
  <si>
    <t>+1 (310) 275-7900</t>
  </si>
  <si>
    <t>angelinajolie@studiofanmail.com</t>
  </si>
  <si>
    <t>Scarlett</t>
  </si>
  <si>
    <t>Ingrid</t>
  </si>
  <si>
    <t>Johansson</t>
  </si>
  <si>
    <t>+1  (310) 774-0200</t>
  </si>
  <si>
    <t>info@truepublicrelations.com</t>
  </si>
  <si>
    <t>William</t>
  </si>
  <si>
    <t>Bradley</t>
  </si>
  <si>
    <t>Pitt</t>
  </si>
  <si>
    <t>info@bepmedia.com</t>
  </si>
  <si>
    <t>+1  (310) 275-6135</t>
  </si>
  <si>
    <t>Thomas</t>
  </si>
  <si>
    <t>Cruise</t>
  </si>
  <si>
    <t>Mapother IV</t>
  </si>
  <si>
    <t>info@42west.net</t>
  </si>
  <si>
    <t>+1  (212) 774-3683</t>
  </si>
  <si>
    <t>US</t>
  </si>
  <si>
    <t>1999-2007</t>
  </si>
  <si>
    <t>1 :</t>
  </si>
  <si>
    <t>Vorname</t>
  </si>
  <si>
    <t>mittlerer Name</t>
  </si>
  <si>
    <t>Nachname</t>
  </si>
  <si>
    <t>Geburtstag</t>
  </si>
  <si>
    <t>Telefon</t>
  </si>
  <si>
    <t>Vermögen</t>
  </si>
  <si>
    <t>Größe</t>
  </si>
  <si>
    <t>Fischer</t>
  </si>
  <si>
    <t xml:space="preserve">Jelena </t>
  </si>
  <si>
    <t>Petrowna</t>
  </si>
  <si>
    <t>info@kuenstlermanagement.de</t>
  </si>
  <si>
    <t>+49 (40) 600 907 666</t>
  </si>
  <si>
    <t>Mathematische Operationen</t>
  </si>
  <si>
    <t>Addition</t>
  </si>
  <si>
    <t>Subtraktion</t>
  </si>
  <si>
    <t>Multiplikation</t>
  </si>
  <si>
    <t>Division</t>
  </si>
  <si>
    <t>Potenzierung</t>
  </si>
  <si>
    <t>Punkt vor Strich</t>
  </si>
  <si>
    <t>Klammern</t>
  </si>
  <si>
    <t>Bankkonto</t>
  </si>
  <si>
    <t>Dispozins</t>
  </si>
  <si>
    <t>Dispo</t>
  </si>
  <si>
    <t>Kosten pro Monat:</t>
  </si>
  <si>
    <t>Energieverbrauch 2014</t>
  </si>
  <si>
    <t>Preis pro</t>
  </si>
  <si>
    <t>Verbrauch [kW/h]</t>
  </si>
  <si>
    <t>Kosten [EUR]</t>
  </si>
  <si>
    <t>Verbrauch pro Tag</t>
  </si>
  <si>
    <t>Februar</t>
  </si>
  <si>
    <t>März</t>
  </si>
  <si>
    <t>Mai</t>
  </si>
  <si>
    <t>Juni</t>
  </si>
  <si>
    <t>Juli</t>
  </si>
  <si>
    <t>Oktober</t>
  </si>
  <si>
    <t>Dezember</t>
  </si>
  <si>
    <t>Tod durch</t>
  </si>
  <si>
    <t>Anzahl</t>
  </si>
  <si>
    <t>Andere Säugetiere (Katzen, Kühe, Schweine…)</t>
  </si>
  <si>
    <t>Hornissen, Wespen, Bienen</t>
  </si>
  <si>
    <t>Hunde</t>
  </si>
  <si>
    <t>nicht giftige Insekten</t>
  </si>
  <si>
    <t>nicht giftige Reptilien</t>
  </si>
  <si>
    <t>giftige Spinnen</t>
  </si>
  <si>
    <t>andere giftige Gliederfüßer (z.B. Feuerameisen)</t>
  </si>
  <si>
    <t>gifitge Schlagen oder Echsen</t>
  </si>
  <si>
    <t>Meerestiere (z.B. Haie)</t>
  </si>
  <si>
    <t>Krokodile und Alligatoren</t>
  </si>
  <si>
    <t>Haie</t>
  </si>
  <si>
    <t>Alle ohne Haie</t>
  </si>
  <si>
    <t>Risiko</t>
  </si>
  <si>
    <t>33,000 Tote im Automobilverkehr pro Jahr</t>
  </si>
  <si>
    <t>Tote von 1999-2007</t>
  </si>
  <si>
    <t>Addiert Zahlen die mit dem Suchkriterium übereinstimmen</t>
  </si>
  <si>
    <t>München</t>
  </si>
  <si>
    <t>Nürnberg</t>
  </si>
  <si>
    <t>Ingolstadt</t>
  </si>
  <si>
    <t>Stuttgart</t>
  </si>
  <si>
    <t>Hamburg</t>
  </si>
  <si>
    <t>Berlin</t>
  </si>
  <si>
    <t>Bremen</t>
  </si>
  <si>
    <t>Standort</t>
  </si>
  <si>
    <t>Vorfälle</t>
  </si>
  <si>
    <t>Monat</t>
  </si>
  <si>
    <t>Dortmund</t>
  </si>
  <si>
    <t>Vorfälle München</t>
  </si>
  <si>
    <t>Aufrunden</t>
  </si>
  <si>
    <t>Runden</t>
  </si>
  <si>
    <t>Abrunden</t>
  </si>
  <si>
    <t>Kürzen</t>
  </si>
  <si>
    <t>Zahl</t>
  </si>
  <si>
    <t>Ergebnis</t>
  </si>
  <si>
    <t>Anzahl Stellen</t>
  </si>
  <si>
    <t>Ganzzahl</t>
  </si>
  <si>
    <t>RMZ</t>
  </si>
  <si>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egel</t>
    </r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äßige </t>
    </r>
    <r>
      <rPr>
        <b/>
        <sz val="11"/>
        <color rgb="FFFF0000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ahlung</t>
    </r>
  </si>
  <si>
    <t>liefert die konstante Zahlung einer Anuität pro Periode.</t>
  </si>
  <si>
    <t>Aufgabe:</t>
  </si>
  <si>
    <t>Ein Sparer möchte in 10 Jahren 20.000 € sparen. Er besitzt ein Anfangskapital von 1.500 €. Seine Bank gewährt ihm 2,5 % Zinsen. Mit RMZ wird berechnet, welchen Betrag er monatlich zahlen muss, um auf 20.000 € Endkapital zu kommen.</t>
  </si>
  <si>
    <t>Zzr</t>
  </si>
  <si>
    <t>Bw</t>
  </si>
  <si>
    <t>Barwert (Darlehenssumme)</t>
  </si>
  <si>
    <t>Zw</t>
  </si>
  <si>
    <t>F</t>
  </si>
  <si>
    <t>Fälligkeit (Null - oder nicht angegeben = am Ende und 1 am Anfang z. B. eines Monats)</t>
  </si>
  <si>
    <t xml:space="preserve">Zins </t>
  </si>
  <si>
    <t>Zinssatz</t>
  </si>
  <si>
    <t>zukünftiger Wert (Endwert). Wird Zw nicht angegeben, wird dafür Null angenommen.</t>
  </si>
  <si>
    <t>Zahlungszeiträume (Anzahl Zahlungen)</t>
  </si>
  <si>
    <t>Laufzeit (Jahre)</t>
  </si>
  <si>
    <t>Anfangskapital</t>
  </si>
  <si>
    <t>Endkapital</t>
  </si>
  <si>
    <t>Zinssatz Jahr</t>
  </si>
  <si>
    <t>Zinssatz Monat</t>
  </si>
  <si>
    <t>Laufzeit Monate</t>
  </si>
  <si>
    <t>montl Zahlung</t>
  </si>
  <si>
    <t xml:space="preserve">Ein Kreditnehmer hat bei seiner Bank einen Kredit von 15.000 € zu 12,5 % Zinsen aufgenommen. Laut Kreditvertrag muss der Kredit nach 5 Jahren getilgt sein. Mit RMZ wurde berechnet, wie hoch die regelmäßigen Zahlungen am Ende eines jeden Monats sind. </t>
  </si>
  <si>
    <t>Verschachtelte Funktionen</t>
  </si>
  <si>
    <t>Bedingte Formatierung</t>
  </si>
  <si>
    <t>Wenn-Funktion</t>
  </si>
  <si>
    <t>Summewenn/Konsolidieren</t>
  </si>
  <si>
    <t>RMZ 2</t>
  </si>
  <si>
    <t>&gt;= -500</t>
  </si>
  <si>
    <t>&lt; -500</t>
  </si>
  <si>
    <t>Brad</t>
  </si>
  <si>
    <t>Helene</t>
  </si>
  <si>
    <t>Künstlernachname</t>
  </si>
  <si>
    <t>Geschlecht</t>
  </si>
  <si>
    <t>m</t>
  </si>
  <si>
    <t>w</t>
  </si>
  <si>
    <t>Anrede</t>
  </si>
  <si>
    <t>Anrede2</t>
  </si>
  <si>
    <t>Angela</t>
  </si>
  <si>
    <t>Merkel</t>
  </si>
  <si>
    <t>Text</t>
  </si>
  <si>
    <t>VORNAME NACHNAME</t>
  </si>
  <si>
    <t>vorname nachname</t>
  </si>
  <si>
    <t>Müller</t>
  </si>
  <si>
    <t>Formel</t>
  </si>
  <si>
    <t>Horst Müller</t>
  </si>
  <si>
    <t>Anneliese Pröller</t>
  </si>
  <si>
    <t>Jelena von Hirschheim</t>
  </si>
  <si>
    <t>123-456-789</t>
  </si>
  <si>
    <t>987-654-321</t>
  </si>
  <si>
    <t>654-123-978</t>
  </si>
  <si>
    <t>Links</t>
  </si>
  <si>
    <t>Mitte</t>
  </si>
  <si>
    <t>Rechts</t>
  </si>
  <si>
    <t>Nachname, Vorname</t>
  </si>
  <si>
    <t>Text/Zahl</t>
  </si>
  <si>
    <t>neue Formatierung</t>
  </si>
  <si>
    <t>TTT</t>
  </si>
  <si>
    <t>TTTT</t>
  </si>
  <si>
    <t>MMM</t>
  </si>
  <si>
    <t>MMMM</t>
  </si>
  <si>
    <t>Datum</t>
  </si>
  <si>
    <t>Startdatum</t>
  </si>
  <si>
    <t>Wochentage mehr/weniger</t>
  </si>
  <si>
    <t>Mo-Fr</t>
  </si>
  <si>
    <t>Mo-Sa</t>
  </si>
  <si>
    <t>Urlaub:</t>
  </si>
  <si>
    <t>Enddatum</t>
  </si>
  <si>
    <t>Diff</t>
  </si>
  <si>
    <t>Umwandeln</t>
  </si>
  <si>
    <t>C</t>
  </si>
  <si>
    <t>HP</t>
  </si>
  <si>
    <t>W</t>
  </si>
  <si>
    <t>kW</t>
  </si>
  <si>
    <t>g</t>
  </si>
  <si>
    <t>lbm</t>
  </si>
  <si>
    <t>Pfund</t>
  </si>
  <si>
    <t>PS</t>
  </si>
  <si>
    <t>Grad C</t>
  </si>
  <si>
    <t>Grad F</t>
  </si>
  <si>
    <t>Gramm</t>
  </si>
  <si>
    <t>?</t>
  </si>
  <si>
    <t>in ?</t>
  </si>
  <si>
    <t>Hier "x" eingeben</t>
  </si>
  <si>
    <t>ja</t>
  </si>
  <si>
    <t>nein</t>
  </si>
  <si>
    <t>vielleicht</t>
  </si>
  <si>
    <t>Beginn</t>
  </si>
  <si>
    <t>Ende</t>
  </si>
  <si>
    <t>Eingabe:</t>
  </si>
  <si>
    <t>Spalte:</t>
  </si>
  <si>
    <t>Zeile:</t>
  </si>
  <si>
    <r>
      <t xml:space="preserve">                  </t>
    </r>
    <r>
      <rPr>
        <b/>
        <sz val="8"/>
        <color rgb="FF00B050"/>
        <rFont val="Calibri"/>
        <family val="2"/>
        <scheme val="minor"/>
      </rPr>
      <t>Zeile 24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rgb="FF3737FF"/>
        <rFont val="Calibri"/>
        <family val="2"/>
        <scheme val="minor"/>
      </rPr>
      <t>Spalte A</t>
    </r>
  </si>
  <si>
    <t>Zahl:</t>
  </si>
  <si>
    <r>
      <t xml:space="preserve">                  </t>
    </r>
    <r>
      <rPr>
        <b/>
        <sz val="8"/>
        <color rgb="FF00B050"/>
        <rFont val="Calibri"/>
        <family val="2"/>
        <scheme val="minor"/>
      </rPr>
      <t>Zeile 24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rgb="FF3737FF"/>
        <rFont val="Calibri"/>
        <family val="2"/>
        <scheme val="minor"/>
      </rPr>
      <t>Spalte Q</t>
    </r>
  </si>
  <si>
    <t>Tag</t>
  </si>
  <si>
    <t>KW</t>
  </si>
  <si>
    <t>Jahr</t>
  </si>
  <si>
    <t>Datum zusammensetzen</t>
  </si>
  <si>
    <t>Datum/Zeit zerlegen</t>
  </si>
  <si>
    <t>Zeit</t>
  </si>
  <si>
    <t>Stunde</t>
  </si>
  <si>
    <t>Minute</t>
  </si>
  <si>
    <t>Sekunde</t>
  </si>
  <si>
    <t>Formular Datum in 2016:</t>
  </si>
  <si>
    <t>Tag:</t>
  </si>
  <si>
    <t>Monat:</t>
  </si>
  <si>
    <t>Monatsende</t>
  </si>
  <si>
    <r>
      <t xml:space="preserve">                  </t>
    </r>
    <r>
      <rPr>
        <b/>
        <sz val="8"/>
        <color rgb="FF00B050"/>
        <rFont val="Calibri"/>
        <family val="2"/>
        <scheme val="minor"/>
      </rPr>
      <t>Zeile 57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rgb="FF3737FF"/>
        <rFont val="Calibri"/>
        <family val="2"/>
        <scheme val="minor"/>
      </rPr>
      <t>Spalte G</t>
    </r>
  </si>
  <si>
    <t>LfdNr</t>
  </si>
  <si>
    <t>Bezeichnung</t>
  </si>
  <si>
    <t>Tel1</t>
  </si>
  <si>
    <t>Tel2</t>
  </si>
  <si>
    <t>Fax1</t>
  </si>
  <si>
    <t>Email1</t>
  </si>
  <si>
    <t>Ansprechpartner1</t>
  </si>
  <si>
    <t>Ansprechpartner2</t>
  </si>
  <si>
    <t>Email2</t>
  </si>
  <si>
    <t>Fax2</t>
  </si>
  <si>
    <t>Ansprechpartner3</t>
  </si>
  <si>
    <t>Email3</t>
  </si>
  <si>
    <t>Tel3</t>
  </si>
  <si>
    <t>Fax3</t>
  </si>
  <si>
    <t>Firma1</t>
  </si>
  <si>
    <t>Firma2</t>
  </si>
  <si>
    <t>Firma3</t>
  </si>
  <si>
    <t>Auftragsnummer</t>
  </si>
  <si>
    <t>Auftragsvolumen</t>
  </si>
  <si>
    <t>Extraleistungen1</t>
  </si>
  <si>
    <t>Extraleistungen2</t>
  </si>
  <si>
    <t>Bemerkung1</t>
  </si>
  <si>
    <t>Bemerkung2</t>
  </si>
  <si>
    <t>Bemerkung3</t>
  </si>
  <si>
    <t>Bemerkung4</t>
  </si>
  <si>
    <t>Bemerkung5</t>
  </si>
  <si>
    <t>Bemerkung6</t>
  </si>
  <si>
    <t>A738</t>
  </si>
  <si>
    <t>A995</t>
  </si>
  <si>
    <t>B051</t>
  </si>
  <si>
    <t>Excel</t>
  </si>
  <si>
    <t>Project</t>
  </si>
  <si>
    <t>Visio</t>
  </si>
  <si>
    <t>Firma AXS</t>
  </si>
  <si>
    <t>CBJ Firma</t>
  </si>
  <si>
    <t>KLI GmbH</t>
  </si>
  <si>
    <t>Huber</t>
  </si>
  <si>
    <t>Schultze</t>
  </si>
  <si>
    <t>Mail Müller</t>
  </si>
  <si>
    <t>Mail Huber</t>
  </si>
  <si>
    <t>Mail Schultze</t>
  </si>
  <si>
    <t>+49/1111 17</t>
  </si>
  <si>
    <t>+49 2222 19</t>
  </si>
  <si>
    <t>09999 8873</t>
  </si>
  <si>
    <t>ABC</t>
  </si>
  <si>
    <t>ZX</t>
  </si>
  <si>
    <t>Krail</t>
  </si>
  <si>
    <t>Humpt</t>
  </si>
  <si>
    <t>07777 55</t>
  </si>
  <si>
    <t>Krail@ABC.mail</t>
  </si>
  <si>
    <t>H.D@A.zx</t>
  </si>
  <si>
    <t>+49/9999 784</t>
  </si>
  <si>
    <t>Schongau Unternehmung</t>
  </si>
  <si>
    <t>info@Schongau-Unt.mail</t>
  </si>
  <si>
    <t>5 TN</t>
  </si>
  <si>
    <t>2 TN</t>
  </si>
  <si>
    <t>12 TN</t>
  </si>
  <si>
    <t>Auf- und Abbau Elektronik</t>
  </si>
  <si>
    <t>Reisekostenzuschlag</t>
  </si>
  <si>
    <t>siehe Aufträge letztes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</si>
</sst>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  <numFmt numFmtId="165" formatCode="#,##0.00\ &quot;m&quot;"/>
    <numFmt numFmtId="166" formatCode="0.0000"/>
    <numFmt numFmtId="168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3737FF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 quotePrefix="1"/>
    <xf numFmtId="10" fontId="0" fillId="0" borderId="0" xfId="0" applyNumberFormat="1"/>
    <xf numFmtId="3" fontId="0" fillId="0" borderId="0" xfId="0" applyNumberFormat="1"/>
    <xf numFmtId="164" fontId="0" fillId="0" borderId="0" xfId="2" applyNumberFormat="1" applyFont="1"/>
    <xf numFmtId="20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0" fontId="0" fillId="0" borderId="0" xfId="0" applyAlignment="1">
      <alignment horizontal="center"/>
    </xf>
    <xf numFmtId="166" fontId="0" fillId="0" borderId="0" xfId="0" applyNumberFormat="1"/>
    <xf numFmtId="4" fontId="0" fillId="0" borderId="0" xfId="0" applyNumberFormat="1"/>
    <xf numFmtId="8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1" applyNumberFormat="1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2" applyFont="1"/>
    <xf numFmtId="0" fontId="0" fillId="0" borderId="0" xfId="0" applyAlignment="1">
      <alignment horizontal="center"/>
    </xf>
    <xf numFmtId="0" fontId="9" fillId="0" borderId="0" xfId="0" applyFont="1"/>
    <xf numFmtId="0" fontId="5" fillId="2" borderId="0" xfId="0" applyFont="1" applyFill="1" applyAlignment="1">
      <alignment horizontal="left" vertical="center"/>
    </xf>
    <xf numFmtId="14" fontId="0" fillId="0" borderId="1" xfId="0" applyNumberFormat="1" applyBorder="1"/>
    <xf numFmtId="14" fontId="0" fillId="0" borderId="2" xfId="0" applyNumberFormat="1" applyBorder="1"/>
    <xf numFmtId="0" fontId="0" fillId="0" borderId="2" xfId="0" applyBorder="1"/>
    <xf numFmtId="0" fontId="0" fillId="0" borderId="3" xfId="0" applyBorder="1"/>
    <xf numFmtId="14" fontId="0" fillId="0" borderId="4" xfId="0" applyNumberFormat="1" applyBorder="1"/>
    <xf numFmtId="2" fontId="0" fillId="0" borderId="4" xfId="0" applyNumberFormat="1" applyBorder="1"/>
    <xf numFmtId="0" fontId="0" fillId="0" borderId="4" xfId="0" applyBorder="1"/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left" vertical="top"/>
    </xf>
    <xf numFmtId="0" fontId="0" fillId="0" borderId="0" xfId="0" applyBorder="1"/>
    <xf numFmtId="21" fontId="0" fillId="0" borderId="0" xfId="0" applyNumberFormat="1"/>
    <xf numFmtId="21" fontId="0" fillId="0" borderId="4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/>
    <xf numFmtId="168" fontId="0" fillId="0" borderId="0" xfId="0" applyNumberFormat="1"/>
    <xf numFmtId="49" fontId="0" fillId="0" borderId="0" xfId="0" quotePrefix="1" applyNumberFormat="1"/>
  </cellXfs>
  <cellStyles count="3">
    <cellStyle name="Prozent" xfId="2" builtinId="5"/>
    <cellStyle name="Standard" xfId="0" builtinId="0"/>
    <cellStyle name="Währung" xfId="1" builtinId="4"/>
  </cellStyles>
  <dxfs count="13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numFmt numFmtId="168" formatCode="#,##0.00\ &quot;€&quot;"/>
    </dxf>
    <dxf>
      <numFmt numFmtId="168" formatCode="#,##0.00\ &quot;€&quot;"/>
    </dxf>
    <dxf>
      <numFmt numFmtId="168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colors>
    <mruColors>
      <color rgb="FF3737FF"/>
      <color rgb="FF11FF1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Tod durch</a:t>
            </a:r>
          </a:p>
        </c:rich>
      </c:tx>
      <c:layout/>
      <c:overlay val="0"/>
    </c:title>
    <c:autoTitleDeleted val="0"/>
    <c:view3D>
      <c:rotX val="30"/>
      <c:rotY val="13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987726499572524E-3"/>
          <c:y val="0.21330902777777785"/>
          <c:w val="0.83217766045134234"/>
          <c:h val="0.694557581018518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Diagramm1!$B$5:$B$14</c:f>
              <c:strCache>
                <c:ptCount val="10"/>
                <c:pt idx="0">
                  <c:v>Andere Säugetiere (Katzen, Kühe, Schweine…)</c:v>
                </c:pt>
                <c:pt idx="1">
                  <c:v>Hornissen, Wespen, Bienen</c:v>
                </c:pt>
                <c:pt idx="2">
                  <c:v>Hunde</c:v>
                </c:pt>
                <c:pt idx="3">
                  <c:v>nicht giftige Insekten</c:v>
                </c:pt>
                <c:pt idx="4">
                  <c:v>nicht giftige Reptilien</c:v>
                </c:pt>
                <c:pt idx="5">
                  <c:v>giftige Spinnen</c:v>
                </c:pt>
                <c:pt idx="6">
                  <c:v>andere giftige Gliederfüßer (z.B. Feuerameisen)</c:v>
                </c:pt>
                <c:pt idx="7">
                  <c:v>gifitge Schlagen oder Echsen</c:v>
                </c:pt>
                <c:pt idx="8">
                  <c:v>Meerestiere (z.B. Haie)</c:v>
                </c:pt>
                <c:pt idx="9">
                  <c:v>Krokodile und Alligatoren</c:v>
                </c:pt>
              </c:strCache>
            </c:strRef>
          </c:cat>
          <c:val>
            <c:numRef>
              <c:f>Diagramm1!$C$5:$C$14</c:f>
              <c:numCache>
                <c:formatCode>General</c:formatCode>
                <c:ptCount val="10"/>
                <c:pt idx="0">
                  <c:v>655</c:v>
                </c:pt>
                <c:pt idx="1">
                  <c:v>509</c:v>
                </c:pt>
                <c:pt idx="2">
                  <c:v>250</c:v>
                </c:pt>
                <c:pt idx="3">
                  <c:v>85</c:v>
                </c:pt>
                <c:pt idx="4">
                  <c:v>77</c:v>
                </c:pt>
                <c:pt idx="5">
                  <c:v>70</c:v>
                </c:pt>
                <c:pt idx="6">
                  <c:v>63</c:v>
                </c:pt>
                <c:pt idx="7">
                  <c:v>59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Energieverbrauch2014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Diagramm2!$B$4</c:f>
              <c:strCache>
                <c:ptCount val="1"/>
                <c:pt idx="0">
                  <c:v>Verbrauch [kW/h]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Diagramm2!$A$5:$A$16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Diagramm2!$B$5:$B$16</c:f>
              <c:numCache>
                <c:formatCode>General</c:formatCode>
                <c:ptCount val="12"/>
                <c:pt idx="0">
                  <c:v>320</c:v>
                </c:pt>
                <c:pt idx="1">
                  <c:v>300</c:v>
                </c:pt>
                <c:pt idx="2">
                  <c:v>290</c:v>
                </c:pt>
                <c:pt idx="3">
                  <c:v>275</c:v>
                </c:pt>
                <c:pt idx="4">
                  <c:v>240</c:v>
                </c:pt>
                <c:pt idx="5">
                  <c:v>210</c:v>
                </c:pt>
                <c:pt idx="6">
                  <c:v>190</c:v>
                </c:pt>
                <c:pt idx="7">
                  <c:v>35</c:v>
                </c:pt>
                <c:pt idx="8">
                  <c:v>265</c:v>
                </c:pt>
                <c:pt idx="9">
                  <c:v>280</c:v>
                </c:pt>
                <c:pt idx="10">
                  <c:v>295</c:v>
                </c:pt>
                <c:pt idx="11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5-447A-8183-13C49D08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07640"/>
        <c:axId val="247206464"/>
      </c:barChart>
      <c:lineChart>
        <c:grouping val="standard"/>
        <c:varyColors val="0"/>
        <c:ser>
          <c:idx val="1"/>
          <c:order val="1"/>
          <c:tx>
            <c:strRef>
              <c:f>Diagramm2!$C$4</c:f>
              <c:strCache>
                <c:ptCount val="1"/>
                <c:pt idx="0">
                  <c:v>Kosten [EUR]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Diagramm2!$A$5:$A$16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Diagramm2!$C$5:$C$16</c:f>
              <c:numCache>
                <c:formatCode>_("€"* #,##0.00_);_("€"* \(#,##0.00\);_("€"* "-"??_);_(@_)</c:formatCode>
                <c:ptCount val="12"/>
                <c:pt idx="0">
                  <c:v>92.8</c:v>
                </c:pt>
                <c:pt idx="1">
                  <c:v>87</c:v>
                </c:pt>
                <c:pt idx="2">
                  <c:v>84.1</c:v>
                </c:pt>
                <c:pt idx="3">
                  <c:v>79.75</c:v>
                </c:pt>
                <c:pt idx="4">
                  <c:v>69.599999999999994</c:v>
                </c:pt>
                <c:pt idx="5">
                  <c:v>60.9</c:v>
                </c:pt>
                <c:pt idx="6">
                  <c:v>55.099999999999994</c:v>
                </c:pt>
                <c:pt idx="7">
                  <c:v>10.149999999999999</c:v>
                </c:pt>
                <c:pt idx="8">
                  <c:v>76.849999999999994</c:v>
                </c:pt>
                <c:pt idx="9">
                  <c:v>81.199999999999989</c:v>
                </c:pt>
                <c:pt idx="10">
                  <c:v>85.55</c:v>
                </c:pt>
                <c:pt idx="11">
                  <c:v>100.05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05-447A-8183-13C49D08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06072"/>
        <c:axId val="247205680"/>
      </c:lineChart>
      <c:catAx>
        <c:axId val="24720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206464"/>
        <c:crosses val="autoZero"/>
        <c:auto val="1"/>
        <c:lblAlgn val="ctr"/>
        <c:lblOffset val="100"/>
        <c:noMultiLvlLbl val="0"/>
      </c:catAx>
      <c:valAx>
        <c:axId val="2472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207640"/>
        <c:crosses val="autoZero"/>
        <c:crossBetween val="between"/>
      </c:valAx>
      <c:valAx>
        <c:axId val="247205680"/>
        <c:scaling>
          <c:orientation val="minMax"/>
          <c:max val="105"/>
          <c:min val="0"/>
        </c:scaling>
        <c:delete val="0"/>
        <c:axPos val="r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206072"/>
        <c:crosses val="max"/>
        <c:crossBetween val="between"/>
      </c:valAx>
      <c:catAx>
        <c:axId val="247206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7205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croll" dx="22" fmlaLink="$B$12" horiz="1" inc="5" max="250" page="10" val="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3</xdr:row>
      <xdr:rowOff>66675</xdr:rowOff>
    </xdr:from>
    <xdr:to>
      <xdr:col>12</xdr:col>
      <xdr:colOff>466725</xdr:colOff>
      <xdr:row>21</xdr:row>
      <xdr:rowOff>93675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95250</xdr:rowOff>
    </xdr:from>
    <xdr:to>
      <xdr:col>10</xdr:col>
      <xdr:colOff>266700</xdr:colOff>
      <xdr:row>15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9</xdr:row>
      <xdr:rowOff>133350</xdr:rowOff>
    </xdr:from>
    <xdr:to>
      <xdr:col>7</xdr:col>
      <xdr:colOff>733425</xdr:colOff>
      <xdr:row>11</xdr:row>
      <xdr:rowOff>104775</xdr:rowOff>
    </xdr:to>
    <xdr:sp macro="" textlink="">
      <xdr:nvSpPr>
        <xdr:cNvPr id="3" name="Oval 1"/>
        <xdr:cNvSpPr/>
      </xdr:nvSpPr>
      <xdr:spPr>
        <a:xfrm>
          <a:off x="6705600" y="1847850"/>
          <a:ext cx="352425" cy="352425"/>
        </a:xfrm>
        <a:prstGeom prst="ellipse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681814</xdr:colOff>
      <xdr:row>11</xdr:row>
      <xdr:rowOff>53164</xdr:rowOff>
    </xdr:from>
    <xdr:to>
      <xdr:col>9</xdr:col>
      <xdr:colOff>114300</xdr:colOff>
      <xdr:row>13</xdr:row>
      <xdr:rowOff>95250</xdr:rowOff>
    </xdr:to>
    <xdr:cxnSp macro="">
      <xdr:nvCxnSpPr>
        <xdr:cNvPr id="4" name="Straight Arrow Connector 6"/>
        <xdr:cNvCxnSpPr>
          <a:endCxn id="3" idx="5"/>
        </xdr:cNvCxnSpPr>
      </xdr:nvCxnSpPr>
      <xdr:spPr>
        <a:xfrm flipH="1" flipV="1">
          <a:off x="7006414" y="2148664"/>
          <a:ext cx="956486" cy="42308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12</xdr:row>
      <xdr:rowOff>152400</xdr:rowOff>
    </xdr:from>
    <xdr:to>
      <xdr:col>10</xdr:col>
      <xdr:colOff>219075</xdr:colOff>
      <xdr:row>14</xdr:row>
      <xdr:rowOff>171450</xdr:rowOff>
    </xdr:to>
    <xdr:sp macro="" textlink="">
      <xdr:nvSpPr>
        <xdr:cNvPr id="5" name="TextBox 7"/>
        <xdr:cNvSpPr txBox="1"/>
      </xdr:nvSpPr>
      <xdr:spPr>
        <a:xfrm>
          <a:off x="7905750" y="2438400"/>
          <a:ext cx="9239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solidFill>
                <a:srgbClr val="92D050"/>
              </a:solidFill>
            </a:rPr>
            <a:t>Urlaub!!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17</xdr:row>
          <xdr:rowOff>0</xdr:rowOff>
        </xdr:from>
        <xdr:to>
          <xdr:col>7</xdr:col>
          <xdr:colOff>390525</xdr:colOff>
          <xdr:row>17</xdr:row>
          <xdr:rowOff>180975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Auftragsliste" displayName="Auftragsliste" ref="B1:AB4" totalsRowShown="0">
  <autoFilter ref="B1:AB4"/>
  <tableColumns count="27">
    <tableColumn id="1" name="Auftragsnummer"/>
    <tableColumn id="2" name="Datum"/>
    <tableColumn id="3" name="Bezeichnung" dataCellStyle="Standard"/>
    <tableColumn id="4" name="Firma1" dataCellStyle="Standard"/>
    <tableColumn id="5" name="Ansprechpartner1" dataCellStyle="Standard"/>
    <tableColumn id="6" name="Email1" dataCellStyle="Standard"/>
    <tableColumn id="7" name="Tel1" dataDxfId="12"/>
    <tableColumn id="8" name="Fax1" dataDxfId="11"/>
    <tableColumn id="9" name="Firma2"/>
    <tableColumn id="10" name="Ansprechpartner2"/>
    <tableColumn id="11" name="Email2"/>
    <tableColumn id="12" name="Tel2" dataDxfId="9"/>
    <tableColumn id="13" name="Fax2" dataDxfId="8"/>
    <tableColumn id="14" name="Firma3"/>
    <tableColumn id="15" name="Ansprechpartner3"/>
    <tableColumn id="16" name="Email3"/>
    <tableColumn id="17" name="Tel3" dataDxfId="10"/>
    <tableColumn id="18" name="Fax3" dataDxfId="7"/>
    <tableColumn id="19" name="Auftragsvolumen" dataDxfId="6"/>
    <tableColumn id="20" name="Extraleistungen1" dataDxfId="5"/>
    <tableColumn id="21" name="Extraleistungen2" dataDxfId="4"/>
    <tableColumn id="22" name="Bemerkung1"/>
    <tableColumn id="23" name="Bemerkung2"/>
    <tableColumn id="24" name="Bemerkung3"/>
    <tableColumn id="25" name="Bemerkung4"/>
    <tableColumn id="26" name="Bemerkung5"/>
    <tableColumn id="27" name="Bemerkung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D:\Eigenes\P-Coach\GFN\Auftr&#228;ge\2015-10-26-11-30%20N%20terraplan\2015-12-01%20Excel\-01-%20Beispiel%20Datenliste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5"/>
  <sheetViews>
    <sheetView tabSelected="1" workbookViewId="0"/>
  </sheetViews>
  <sheetFormatPr baseColWidth="10" defaultColWidth="9.140625" defaultRowHeight="15" x14ac:dyDescent="0.25"/>
  <cols>
    <col min="1" max="1" width="10.140625" bestFit="1" customWidth="1"/>
    <col min="2" max="2" width="10" bestFit="1" customWidth="1"/>
    <col min="3" max="3" width="14.7109375" bestFit="1" customWidth="1"/>
    <col min="4" max="4" width="12" bestFit="1" customWidth="1"/>
    <col min="5" max="5" width="10.7109375" style="12" bestFit="1" customWidth="1"/>
    <col min="6" max="6" width="32.140625" bestFit="1" customWidth="1"/>
    <col min="7" max="7" width="18.28515625" bestFit="1" customWidth="1"/>
    <col min="8" max="8" width="21" style="27" bestFit="1" customWidth="1"/>
    <col min="11" max="11" width="71.42578125" bestFit="1" customWidth="1"/>
  </cols>
  <sheetData>
    <row r="1" spans="2:11" x14ac:dyDescent="0.25">
      <c r="K1" s="43"/>
    </row>
    <row r="2" spans="2:11" x14ac:dyDescent="0.25">
      <c r="B2" t="s">
        <v>39</v>
      </c>
      <c r="C2" t="s">
        <v>40</v>
      </c>
      <c r="D2" t="s">
        <v>41</v>
      </c>
      <c r="E2" s="12" t="s">
        <v>42</v>
      </c>
      <c r="F2" t="s">
        <v>0</v>
      </c>
      <c r="G2" t="s">
        <v>43</v>
      </c>
      <c r="H2" s="27" t="s">
        <v>44</v>
      </c>
      <c r="I2" t="s">
        <v>45</v>
      </c>
    </row>
    <row r="3" spans="2:11" x14ac:dyDescent="0.25">
      <c r="B3" t="s">
        <v>16</v>
      </c>
      <c r="C3" t="s">
        <v>17</v>
      </c>
      <c r="D3" t="s">
        <v>18</v>
      </c>
      <c r="E3" s="10">
        <v>27549</v>
      </c>
      <c r="F3" t="s">
        <v>20</v>
      </c>
      <c r="G3" s="52" t="s">
        <v>19</v>
      </c>
      <c r="H3" s="1">
        <v>167000000</v>
      </c>
      <c r="I3" s="11">
        <v>1.69</v>
      </c>
      <c r="K3" t="str">
        <f>$B3 &amp;" " &amp; $C3 &amp;" " &amp; $D3 &amp;" wurde am " &amp; TEXT($E3,"TT. MMMM") &amp;" geboren und ist " &amp; $I3*100 &amp; " cm groß."</f>
        <v>Angelina Jolie Voight wurde am 04. Juni geboren und ist 169 cm groß.</v>
      </c>
    </row>
    <row r="4" spans="2:11" x14ac:dyDescent="0.25">
      <c r="B4" t="s">
        <v>26</v>
      </c>
      <c r="C4" t="s">
        <v>27</v>
      </c>
      <c r="D4" t="s">
        <v>28</v>
      </c>
      <c r="E4" s="10">
        <v>23363</v>
      </c>
      <c r="F4" t="s">
        <v>29</v>
      </c>
      <c r="G4" s="52" t="s">
        <v>30</v>
      </c>
      <c r="H4" s="1">
        <v>217200000</v>
      </c>
      <c r="I4" s="11">
        <v>1.8</v>
      </c>
      <c r="K4" t="str">
        <f t="shared" ref="K4:K7" si="0">$B4 &amp;" " &amp; $C4 &amp;" " &amp; $D4 &amp;" wurde am " &amp; TEXT($E4,"TT. MMMM") &amp;" geboren und ist " &amp; $I4*100 &amp; " cm groß."</f>
        <v>William Bradley Pitt wurde am 18. Dezember geboren und ist 180 cm groß.</v>
      </c>
    </row>
    <row r="5" spans="2:11" x14ac:dyDescent="0.25">
      <c r="B5" t="s">
        <v>21</v>
      </c>
      <c r="C5" t="s">
        <v>22</v>
      </c>
      <c r="D5" t="s">
        <v>23</v>
      </c>
      <c r="E5" s="10">
        <v>31008</v>
      </c>
      <c r="F5" t="s">
        <v>25</v>
      </c>
      <c r="G5" s="52" t="s">
        <v>24</v>
      </c>
      <c r="H5" s="1">
        <v>25460000</v>
      </c>
      <c r="I5" s="11">
        <v>1.6</v>
      </c>
      <c r="K5" t="str">
        <f t="shared" si="0"/>
        <v>Scarlett Ingrid Johansson wurde am 22. November geboren und ist 160 cm groß.</v>
      </c>
    </row>
    <row r="6" spans="2:11" x14ac:dyDescent="0.25">
      <c r="B6" t="s">
        <v>31</v>
      </c>
      <c r="C6" t="s">
        <v>32</v>
      </c>
      <c r="D6" t="s">
        <v>33</v>
      </c>
      <c r="E6" s="10">
        <v>22830</v>
      </c>
      <c r="F6" t="s">
        <v>34</v>
      </c>
      <c r="G6" s="52" t="s">
        <v>35</v>
      </c>
      <c r="H6" s="1">
        <v>430000000</v>
      </c>
      <c r="I6" s="11">
        <v>1.7</v>
      </c>
      <c r="K6" t="str">
        <f t="shared" si="0"/>
        <v>Thomas Cruise Mapother IV wurde am 03. Juli geboren und ist 170 cm groß.</v>
      </c>
    </row>
    <row r="7" spans="2:11" x14ac:dyDescent="0.25">
      <c r="B7" t="s">
        <v>47</v>
      </c>
      <c r="C7" t="s">
        <v>48</v>
      </c>
      <c r="D7" t="s">
        <v>46</v>
      </c>
      <c r="E7" s="10">
        <v>30899</v>
      </c>
      <c r="F7" t="s">
        <v>49</v>
      </c>
      <c r="G7" s="52" t="s">
        <v>50</v>
      </c>
      <c r="H7" s="1">
        <v>12000000</v>
      </c>
      <c r="I7" s="11">
        <v>1.58</v>
      </c>
      <c r="K7" t="str">
        <f t="shared" si="0"/>
        <v>Jelena  Petrowna Fischer wurde am 05. August geboren und ist 158 cm groß.</v>
      </c>
    </row>
    <row r="8" spans="2:11" x14ac:dyDescent="0.25">
      <c r="F8" s="12"/>
    </row>
    <row r="9" spans="2:11" x14ac:dyDescent="0.25">
      <c r="E9" s="13"/>
      <c r="F9" s="13"/>
      <c r="G9" s="10"/>
    </row>
    <row r="10" spans="2:11" x14ac:dyDescent="0.25">
      <c r="F10" s="12"/>
    </row>
    <row r="11" spans="2:11" x14ac:dyDescent="0.25">
      <c r="F11" s="12"/>
    </row>
    <row r="12" spans="2:11" x14ac:dyDescent="0.25">
      <c r="F12" s="12"/>
    </row>
    <row r="13" spans="2:11" x14ac:dyDescent="0.25">
      <c r="F13" s="12"/>
    </row>
    <row r="14" spans="2:11" x14ac:dyDescent="0.25">
      <c r="F14" s="12"/>
    </row>
    <row r="15" spans="2:11" x14ac:dyDescent="0.25">
      <c r="F15" s="12"/>
    </row>
    <row r="16" spans="2:11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100" spans="2:9" x14ac:dyDescent="0.25">
      <c r="B100" t="s">
        <v>39</v>
      </c>
      <c r="C100" t="s">
        <v>40</v>
      </c>
      <c r="D100" t="s">
        <v>41</v>
      </c>
      <c r="E100" s="12" t="s">
        <v>42</v>
      </c>
      <c r="F100" t="s">
        <v>0</v>
      </c>
      <c r="G100" t="s">
        <v>43</v>
      </c>
      <c r="H100" s="27" t="s">
        <v>44</v>
      </c>
      <c r="I100" t="s">
        <v>45</v>
      </c>
    </row>
    <row r="101" spans="2:9" x14ac:dyDescent="0.25">
      <c r="B101" t="s">
        <v>16</v>
      </c>
      <c r="C101" t="s">
        <v>17</v>
      </c>
      <c r="D101" t="s">
        <v>18</v>
      </c>
      <c r="E101" s="10">
        <v>27549</v>
      </c>
      <c r="F101" t="s">
        <v>20</v>
      </c>
      <c r="G101" s="4" t="s">
        <v>19</v>
      </c>
      <c r="H101" s="1">
        <v>167000000</v>
      </c>
      <c r="I101" s="11">
        <v>1.69</v>
      </c>
    </row>
    <row r="102" spans="2:9" x14ac:dyDescent="0.25">
      <c r="B102" t="s">
        <v>26</v>
      </c>
      <c r="C102" t="s">
        <v>27</v>
      </c>
      <c r="D102" t="s">
        <v>28</v>
      </c>
      <c r="E102" s="10">
        <v>23363</v>
      </c>
      <c r="F102" t="s">
        <v>29</v>
      </c>
      <c r="G102" s="4" t="s">
        <v>30</v>
      </c>
      <c r="H102" s="1">
        <v>217200000</v>
      </c>
      <c r="I102" s="11">
        <v>1.8</v>
      </c>
    </row>
    <row r="103" spans="2:9" x14ac:dyDescent="0.25">
      <c r="B103" t="s">
        <v>21</v>
      </c>
      <c r="C103" t="s">
        <v>22</v>
      </c>
      <c r="D103" t="s">
        <v>23</v>
      </c>
      <c r="E103" s="10">
        <v>31008</v>
      </c>
      <c r="F103" t="s">
        <v>25</v>
      </c>
      <c r="G103" s="4" t="s">
        <v>24</v>
      </c>
      <c r="H103" s="1">
        <v>25460000</v>
      </c>
      <c r="I103" s="11">
        <v>1.6</v>
      </c>
    </row>
    <row r="104" spans="2:9" x14ac:dyDescent="0.25">
      <c r="B104" t="s">
        <v>31</v>
      </c>
      <c r="C104" t="s">
        <v>32</v>
      </c>
      <c r="D104" t="s">
        <v>33</v>
      </c>
      <c r="E104" s="10">
        <v>22830</v>
      </c>
      <c r="F104" t="s">
        <v>34</v>
      </c>
      <c r="G104" s="4" t="s">
        <v>35</v>
      </c>
      <c r="H104" s="1">
        <v>430000000</v>
      </c>
      <c r="I104" s="11">
        <v>1.7</v>
      </c>
    </row>
    <row r="105" spans="2:9" x14ac:dyDescent="0.25">
      <c r="B105" t="s">
        <v>47</v>
      </c>
      <c r="C105" t="s">
        <v>48</v>
      </c>
      <c r="D105" t="s">
        <v>46</v>
      </c>
      <c r="E105" s="10">
        <v>30899</v>
      </c>
      <c r="F105" t="s">
        <v>49</v>
      </c>
      <c r="G105" s="4" t="s">
        <v>50</v>
      </c>
      <c r="H105" s="1">
        <v>12000000</v>
      </c>
      <c r="I105" s="11">
        <v>1.58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24" sqref="H24"/>
    </sheetView>
  </sheetViews>
  <sheetFormatPr baseColWidth="10" defaultRowHeight="15" x14ac:dyDescent="0.25"/>
  <cols>
    <col min="1" max="1" width="10" bestFit="1" customWidth="1"/>
    <col min="2" max="2" width="14.7109375" bestFit="1" customWidth="1"/>
    <col min="3" max="3" width="12" bestFit="1" customWidth="1"/>
    <col min="4" max="4" width="10.7109375" bestFit="1" customWidth="1"/>
    <col min="5" max="5" width="32.140625" bestFit="1" customWidth="1"/>
    <col min="6" max="6" width="18.28515625" bestFit="1" customWidth="1"/>
    <col min="7" max="7" width="21" bestFit="1" customWidth="1"/>
  </cols>
  <sheetData>
    <row r="1" spans="1:8" x14ac:dyDescent="0.25">
      <c r="A1" t="s">
        <v>39</v>
      </c>
      <c r="B1" t="s">
        <v>40</v>
      </c>
      <c r="C1" t="s">
        <v>41</v>
      </c>
      <c r="D1" s="12" t="s">
        <v>42</v>
      </c>
      <c r="E1" t="s">
        <v>0</v>
      </c>
      <c r="F1" t="s">
        <v>43</v>
      </c>
      <c r="G1" s="27" t="s">
        <v>44</v>
      </c>
      <c r="H1" t="s">
        <v>45</v>
      </c>
    </row>
    <row r="2" spans="1:8" x14ac:dyDescent="0.25">
      <c r="A2" t="s">
        <v>16</v>
      </c>
      <c r="B2" t="s">
        <v>17</v>
      </c>
      <c r="C2" t="s">
        <v>18</v>
      </c>
      <c r="D2" s="10">
        <v>27549</v>
      </c>
      <c r="E2" t="s">
        <v>20</v>
      </c>
      <c r="F2" s="4" t="s">
        <v>19</v>
      </c>
      <c r="G2" s="1">
        <v>167000000</v>
      </c>
      <c r="H2" s="11">
        <v>1.69</v>
      </c>
    </row>
    <row r="3" spans="1:8" x14ac:dyDescent="0.25">
      <c r="A3" t="s">
        <v>26</v>
      </c>
      <c r="B3" t="s">
        <v>27</v>
      </c>
      <c r="C3" t="s">
        <v>28</v>
      </c>
      <c r="D3" s="10">
        <v>23363</v>
      </c>
      <c r="E3" t="s">
        <v>29</v>
      </c>
      <c r="F3" s="4" t="s">
        <v>30</v>
      </c>
      <c r="G3" s="1">
        <v>217200000</v>
      </c>
      <c r="H3" s="11">
        <v>1.8</v>
      </c>
    </row>
    <row r="4" spans="1:8" x14ac:dyDescent="0.25">
      <c r="A4" t="s">
        <v>21</v>
      </c>
      <c r="B4" t="s">
        <v>22</v>
      </c>
      <c r="C4" t="s">
        <v>23</v>
      </c>
      <c r="D4" s="10">
        <v>31008</v>
      </c>
      <c r="E4" t="s">
        <v>25</v>
      </c>
      <c r="F4" s="4" t="s">
        <v>24</v>
      </c>
      <c r="G4" s="1">
        <v>25460000</v>
      </c>
      <c r="H4" s="11">
        <v>1.6</v>
      </c>
    </row>
    <row r="5" spans="1:8" x14ac:dyDescent="0.25">
      <c r="A5" t="s">
        <v>31</v>
      </c>
      <c r="B5" t="s">
        <v>32</v>
      </c>
      <c r="C5" t="s">
        <v>33</v>
      </c>
      <c r="D5" s="10">
        <v>22830</v>
      </c>
      <c r="E5" t="s">
        <v>34</v>
      </c>
      <c r="F5" s="4" t="s">
        <v>35</v>
      </c>
      <c r="G5" s="1">
        <v>430000000</v>
      </c>
      <c r="H5" s="11">
        <v>1.7</v>
      </c>
    </row>
    <row r="6" spans="1:8" x14ac:dyDescent="0.25">
      <c r="A6" t="s">
        <v>47</v>
      </c>
      <c r="B6" t="s">
        <v>48</v>
      </c>
      <c r="C6" t="s">
        <v>46</v>
      </c>
      <c r="D6" s="10">
        <v>30899</v>
      </c>
      <c r="E6" t="s">
        <v>49</v>
      </c>
      <c r="F6" s="4" t="s">
        <v>50</v>
      </c>
      <c r="G6" s="1">
        <v>12000000</v>
      </c>
      <c r="H6" s="11">
        <v>1.58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/>
  </sheetViews>
  <sheetFormatPr baseColWidth="10" defaultRowHeight="15" x14ac:dyDescent="0.25"/>
  <cols>
    <col min="1" max="1" width="5.85546875" bestFit="1" customWidth="1"/>
    <col min="2" max="2" width="18.140625" customWidth="1"/>
    <col min="4" max="4" width="14.42578125" customWidth="1"/>
    <col min="5" max="5" width="11.42578125" customWidth="1"/>
    <col min="6" max="6" width="19" customWidth="1"/>
    <col min="11" max="11" width="19" customWidth="1"/>
    <col min="16" max="16" width="19" customWidth="1"/>
    <col min="20" max="20" width="18.42578125" customWidth="1"/>
    <col min="21" max="22" width="18" customWidth="1"/>
    <col min="23" max="28" width="14.28515625" customWidth="1"/>
  </cols>
  <sheetData>
    <row r="1" spans="1:28" x14ac:dyDescent="0.25">
      <c r="A1" t="s">
        <v>222</v>
      </c>
      <c r="B1" t="s">
        <v>239</v>
      </c>
      <c r="C1" t="s">
        <v>174</v>
      </c>
      <c r="D1" t="s">
        <v>223</v>
      </c>
      <c r="E1" t="s">
        <v>236</v>
      </c>
      <c r="F1" t="s">
        <v>228</v>
      </c>
      <c r="G1" t="s">
        <v>227</v>
      </c>
      <c r="H1" t="s">
        <v>224</v>
      </c>
      <c r="I1" t="s">
        <v>226</v>
      </c>
      <c r="J1" t="s">
        <v>237</v>
      </c>
      <c r="K1" t="s">
        <v>229</v>
      </c>
      <c r="L1" t="s">
        <v>230</v>
      </c>
      <c r="M1" t="s">
        <v>225</v>
      </c>
      <c r="N1" t="s">
        <v>231</v>
      </c>
      <c r="O1" t="s">
        <v>238</v>
      </c>
      <c r="P1" t="s">
        <v>232</v>
      </c>
      <c r="Q1" t="s">
        <v>233</v>
      </c>
      <c r="R1" t="s">
        <v>234</v>
      </c>
      <c r="S1" t="s">
        <v>235</v>
      </c>
      <c r="T1" t="s">
        <v>240</v>
      </c>
      <c r="U1" t="s">
        <v>241</v>
      </c>
      <c r="V1" t="s">
        <v>242</v>
      </c>
      <c r="W1" t="s">
        <v>243</v>
      </c>
      <c r="X1" t="s">
        <v>244</v>
      </c>
      <c r="Y1" t="s">
        <v>245</v>
      </c>
      <c r="Z1" t="s">
        <v>246</v>
      </c>
      <c r="AA1" t="s">
        <v>247</v>
      </c>
      <c r="AB1" t="s">
        <v>248</v>
      </c>
    </row>
    <row r="2" spans="1:28" x14ac:dyDescent="0.25">
      <c r="A2">
        <v>1</v>
      </c>
      <c r="B2" t="s">
        <v>249</v>
      </c>
      <c r="C2" s="10">
        <v>43343</v>
      </c>
      <c r="D2" t="s">
        <v>252</v>
      </c>
      <c r="E2" t="s">
        <v>255</v>
      </c>
      <c r="F2" t="s">
        <v>156</v>
      </c>
      <c r="G2" t="s">
        <v>260</v>
      </c>
      <c r="H2" s="50" t="s">
        <v>263</v>
      </c>
      <c r="I2" s="50"/>
      <c r="J2" t="s">
        <v>266</v>
      </c>
      <c r="K2" t="s">
        <v>268</v>
      </c>
      <c r="L2" t="s">
        <v>271</v>
      </c>
      <c r="M2" s="50" t="s">
        <v>270</v>
      </c>
      <c r="N2" s="50"/>
      <c r="R2" s="50"/>
      <c r="S2" s="50"/>
      <c r="T2" s="51">
        <v>500</v>
      </c>
      <c r="U2" s="51">
        <v>44</v>
      </c>
      <c r="V2" s="51"/>
      <c r="W2" t="s">
        <v>276</v>
      </c>
      <c r="X2" t="s">
        <v>279</v>
      </c>
      <c r="Z2" t="s">
        <v>281</v>
      </c>
    </row>
    <row r="3" spans="1:28" x14ac:dyDescent="0.25">
      <c r="A3">
        <v>2</v>
      </c>
      <c r="B3" t="s">
        <v>250</v>
      </c>
      <c r="C3" s="10">
        <v>43393</v>
      </c>
      <c r="D3" t="s">
        <v>253</v>
      </c>
      <c r="E3" t="s">
        <v>256</v>
      </c>
      <c r="F3" t="s">
        <v>258</v>
      </c>
      <c r="G3" t="s">
        <v>261</v>
      </c>
      <c r="H3" s="50" t="s">
        <v>264</v>
      </c>
      <c r="I3" s="50"/>
      <c r="J3" t="s">
        <v>267</v>
      </c>
      <c r="K3" t="s">
        <v>269</v>
      </c>
      <c r="L3" t="s">
        <v>272</v>
      </c>
      <c r="M3" s="50" t="s">
        <v>273</v>
      </c>
      <c r="N3" s="50"/>
      <c r="O3" t="s">
        <v>274</v>
      </c>
      <c r="Q3" t="s">
        <v>275</v>
      </c>
      <c r="R3" s="50"/>
      <c r="S3" s="50"/>
      <c r="T3" s="51">
        <v>650</v>
      </c>
      <c r="U3" s="51"/>
      <c r="V3" s="51"/>
      <c r="W3" t="s">
        <v>277</v>
      </c>
    </row>
    <row r="4" spans="1:28" x14ac:dyDescent="0.25">
      <c r="A4">
        <v>3</v>
      </c>
      <c r="B4" t="s">
        <v>251</v>
      </c>
      <c r="C4" s="10">
        <v>43423</v>
      </c>
      <c r="D4" t="s">
        <v>254</v>
      </c>
      <c r="E4" t="s">
        <v>257</v>
      </c>
      <c r="F4" t="s">
        <v>259</v>
      </c>
      <c r="G4" t="s">
        <v>262</v>
      </c>
      <c r="H4" s="50" t="s">
        <v>265</v>
      </c>
      <c r="I4" s="50"/>
      <c r="J4" t="s">
        <v>266</v>
      </c>
      <c r="K4" t="s">
        <v>268</v>
      </c>
      <c r="L4" t="s">
        <v>271</v>
      </c>
      <c r="M4" s="50" t="s">
        <v>270</v>
      </c>
      <c r="N4" s="50"/>
      <c r="R4" s="50"/>
      <c r="S4" s="50"/>
      <c r="T4" s="51">
        <v>450</v>
      </c>
      <c r="U4" s="51">
        <v>73.5</v>
      </c>
      <c r="V4" s="51"/>
      <c r="W4" t="s">
        <v>278</v>
      </c>
      <c r="X4" t="s">
        <v>280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2.140625" bestFit="1" customWidth="1"/>
    <col min="3" max="3" width="2" style="14" bestFit="1" customWidth="1"/>
    <col min="4" max="4" width="3" bestFit="1" customWidth="1"/>
    <col min="5" max="5" width="2" style="14" bestFit="1" customWidth="1"/>
    <col min="18" max="18" width="14.7109375" customWidth="1"/>
  </cols>
  <sheetData>
    <row r="1" spans="1:18" x14ac:dyDescent="0.25">
      <c r="A1" t="s">
        <v>51</v>
      </c>
    </row>
    <row r="2" spans="1:18" x14ac:dyDescent="0.25">
      <c r="G2" t="s">
        <v>196</v>
      </c>
    </row>
    <row r="3" spans="1:18" ht="15.75" x14ac:dyDescent="0.25">
      <c r="A3" s="3" t="s">
        <v>52</v>
      </c>
      <c r="B3" s="19">
        <v>199</v>
      </c>
      <c r="C3" s="20" t="s">
        <v>8</v>
      </c>
      <c r="D3" s="19">
        <v>1</v>
      </c>
      <c r="E3" s="20" t="s">
        <v>9</v>
      </c>
      <c r="F3" s="19">
        <f>B3+D3</f>
        <v>200</v>
      </c>
      <c r="G3" s="42"/>
    </row>
    <row r="4" spans="1:18" ht="15.75" x14ac:dyDescent="0.25">
      <c r="A4" s="3" t="s">
        <v>53</v>
      </c>
      <c r="B4" s="19">
        <v>101</v>
      </c>
      <c r="C4" s="20" t="s">
        <v>10</v>
      </c>
      <c r="D4" s="19">
        <v>1</v>
      </c>
      <c r="E4" s="20" t="s">
        <v>9</v>
      </c>
      <c r="F4" s="19">
        <f>B4-D4</f>
        <v>100</v>
      </c>
      <c r="G4" s="42"/>
    </row>
    <row r="5" spans="1:18" ht="15.75" x14ac:dyDescent="0.25">
      <c r="A5" s="3" t="s">
        <v>54</v>
      </c>
      <c r="B5" s="19">
        <v>5</v>
      </c>
      <c r="C5" s="20" t="s">
        <v>11</v>
      </c>
      <c r="D5" s="19">
        <v>10</v>
      </c>
      <c r="E5" s="20" t="s">
        <v>9</v>
      </c>
      <c r="F5" s="19">
        <f>B5*D5</f>
        <v>50</v>
      </c>
      <c r="G5" s="42"/>
    </row>
    <row r="6" spans="1:18" ht="15.75" x14ac:dyDescent="0.25">
      <c r="A6" s="3" t="s">
        <v>55</v>
      </c>
      <c r="B6" s="19">
        <v>1000</v>
      </c>
      <c r="C6" s="20" t="s">
        <v>12</v>
      </c>
      <c r="D6" s="19">
        <v>10</v>
      </c>
      <c r="E6" s="20" t="s">
        <v>9</v>
      </c>
      <c r="F6" s="19">
        <f>B6/D6</f>
        <v>100</v>
      </c>
      <c r="G6" s="42"/>
    </row>
    <row r="7" spans="1:18" ht="15.75" x14ac:dyDescent="0.25">
      <c r="A7" s="3" t="s">
        <v>56</v>
      </c>
      <c r="B7" s="19">
        <v>2</v>
      </c>
      <c r="C7" s="20" t="s">
        <v>13</v>
      </c>
      <c r="D7" s="19">
        <v>10</v>
      </c>
      <c r="E7" s="20" t="s">
        <v>9</v>
      </c>
      <c r="F7" s="19">
        <f>B7^D7</f>
        <v>1024</v>
      </c>
      <c r="G7" s="42"/>
    </row>
    <row r="8" spans="1:18" ht="15.75" x14ac:dyDescent="0.25">
      <c r="A8" s="3" t="s">
        <v>57</v>
      </c>
      <c r="B8" s="21" t="s">
        <v>14</v>
      </c>
      <c r="C8" s="20"/>
      <c r="D8" s="19"/>
      <c r="E8" s="20" t="s">
        <v>9</v>
      </c>
      <c r="F8" s="19">
        <f>2+3*5</f>
        <v>17</v>
      </c>
      <c r="G8" s="42"/>
    </row>
    <row r="9" spans="1:18" ht="15.75" x14ac:dyDescent="0.25">
      <c r="A9" s="3" t="s">
        <v>58</v>
      </c>
      <c r="B9" s="21" t="s">
        <v>15</v>
      </c>
      <c r="C9" s="20"/>
      <c r="D9" s="19"/>
      <c r="E9" s="20" t="s">
        <v>9</v>
      </c>
      <c r="F9" s="19">
        <f>(2+3)*5</f>
        <v>25</v>
      </c>
      <c r="G9" s="42"/>
    </row>
    <row r="10" spans="1:18" ht="15.75" x14ac:dyDescent="0.25">
      <c r="A10" s="3"/>
      <c r="R10" s="10"/>
    </row>
    <row r="17" spans="7:8" x14ac:dyDescent="0.25">
      <c r="G17">
        <v>3</v>
      </c>
      <c r="H17">
        <v>5</v>
      </c>
    </row>
    <row r="18" spans="7:8" x14ac:dyDescent="0.25">
      <c r="G18">
        <v>5</v>
      </c>
      <c r="H18">
        <v>12</v>
      </c>
    </row>
    <row r="19" spans="7:8" x14ac:dyDescent="0.25">
      <c r="G19">
        <v>0</v>
      </c>
      <c r="H19">
        <v>17</v>
      </c>
    </row>
    <row r="20" spans="7:8" x14ac:dyDescent="0.25">
      <c r="G20">
        <v>18</v>
      </c>
      <c r="H20">
        <v>-15</v>
      </c>
    </row>
    <row r="21" spans="7:8" x14ac:dyDescent="0.25">
      <c r="G21">
        <v>25</v>
      </c>
      <c r="H21">
        <v>88</v>
      </c>
    </row>
    <row r="22" spans="7:8" x14ac:dyDescent="0.25">
      <c r="G22">
        <v>39</v>
      </c>
      <c r="H22">
        <v>100</v>
      </c>
    </row>
    <row r="23" spans="7:8" x14ac:dyDescent="0.25">
      <c r="G23">
        <v>100</v>
      </c>
      <c r="H23">
        <v>-18</v>
      </c>
    </row>
    <row r="27" spans="7:8" x14ac:dyDescent="0.25">
      <c r="G27">
        <v>3</v>
      </c>
      <c r="H27">
        <v>5</v>
      </c>
    </row>
    <row r="28" spans="7:8" x14ac:dyDescent="0.25">
      <c r="G28">
        <v>5</v>
      </c>
      <c r="H28">
        <v>12</v>
      </c>
    </row>
    <row r="29" spans="7:8" x14ac:dyDescent="0.25">
      <c r="G29">
        <v>0</v>
      </c>
      <c r="H29">
        <v>17</v>
      </c>
    </row>
    <row r="30" spans="7:8" x14ac:dyDescent="0.25">
      <c r="G30">
        <v>18</v>
      </c>
      <c r="H30">
        <v>-15</v>
      </c>
    </row>
    <row r="31" spans="7:8" x14ac:dyDescent="0.25">
      <c r="G31">
        <v>25</v>
      </c>
      <c r="H31">
        <v>88</v>
      </c>
    </row>
    <row r="32" spans="7:8" x14ac:dyDescent="0.25">
      <c r="G32">
        <v>39</v>
      </c>
      <c r="H32">
        <v>100</v>
      </c>
    </row>
    <row r="33" spans="7:8" x14ac:dyDescent="0.25">
      <c r="G33">
        <v>100</v>
      </c>
      <c r="H33">
        <v>-18</v>
      </c>
    </row>
    <row r="37" spans="7:8" x14ac:dyDescent="0.25">
      <c r="G37">
        <v>3</v>
      </c>
      <c r="H37">
        <v>5</v>
      </c>
    </row>
    <row r="38" spans="7:8" x14ac:dyDescent="0.25">
      <c r="G38">
        <v>5</v>
      </c>
      <c r="H38">
        <v>12</v>
      </c>
    </row>
    <row r="39" spans="7:8" x14ac:dyDescent="0.25">
      <c r="G39">
        <v>0</v>
      </c>
      <c r="H39">
        <v>17</v>
      </c>
    </row>
    <row r="40" spans="7:8" x14ac:dyDescent="0.25">
      <c r="G40">
        <v>18</v>
      </c>
      <c r="H40">
        <v>-15</v>
      </c>
    </row>
    <row r="41" spans="7:8" x14ac:dyDescent="0.25">
      <c r="G41">
        <v>25</v>
      </c>
      <c r="H41">
        <v>88</v>
      </c>
    </row>
    <row r="42" spans="7:8" x14ac:dyDescent="0.25">
      <c r="G42">
        <v>39</v>
      </c>
      <c r="H42">
        <v>100</v>
      </c>
    </row>
    <row r="43" spans="7:8" x14ac:dyDescent="0.25">
      <c r="G43">
        <v>100</v>
      </c>
      <c r="H43">
        <v>-18</v>
      </c>
    </row>
    <row r="47" spans="7:8" x14ac:dyDescent="0.25">
      <c r="H47" s="31">
        <v>0.05</v>
      </c>
    </row>
    <row r="48" spans="7:8" x14ac:dyDescent="0.25">
      <c r="G48" s="1">
        <v>1</v>
      </c>
      <c r="H48" s="1"/>
    </row>
    <row r="49" spans="7:17" x14ac:dyDescent="0.25">
      <c r="G49" s="1">
        <v>10</v>
      </c>
      <c r="H49" s="1"/>
    </row>
    <row r="50" spans="7:17" x14ac:dyDescent="0.25">
      <c r="G50" s="1">
        <v>100</v>
      </c>
      <c r="H50" s="1"/>
    </row>
    <row r="51" spans="7:17" x14ac:dyDescent="0.25">
      <c r="G51" s="1">
        <v>1000</v>
      </c>
    </row>
    <row r="57" spans="7:17" ht="26.25" customHeight="1" x14ac:dyDescent="0.25">
      <c r="G57" s="29" t="s">
        <v>221</v>
      </c>
      <c r="H57" s="28">
        <v>1</v>
      </c>
      <c r="I57" s="28">
        <v>2</v>
      </c>
      <c r="J57" s="28">
        <v>3</v>
      </c>
      <c r="K57" s="28">
        <v>4</v>
      </c>
      <c r="L57" s="28">
        <v>5</v>
      </c>
      <c r="M57" s="28">
        <v>6</v>
      </c>
      <c r="N57" s="28">
        <v>7</v>
      </c>
      <c r="O57" s="28">
        <v>8</v>
      </c>
      <c r="P57" s="28">
        <v>9</v>
      </c>
      <c r="Q57" s="28">
        <v>10</v>
      </c>
    </row>
    <row r="58" spans="7:17" ht="26.25" customHeight="1" x14ac:dyDescent="0.25">
      <c r="G58" s="28">
        <v>1</v>
      </c>
      <c r="H58" s="30"/>
      <c r="M58" s="30"/>
      <c r="N58" s="30"/>
      <c r="O58" s="30"/>
      <c r="P58" s="30"/>
      <c r="Q58" s="30"/>
    </row>
    <row r="59" spans="7:17" ht="26.25" customHeight="1" x14ac:dyDescent="0.25">
      <c r="G59" s="28">
        <v>2</v>
      </c>
      <c r="H59" s="30"/>
      <c r="M59" s="30"/>
      <c r="N59" s="30"/>
      <c r="O59" s="30"/>
      <c r="P59" s="30"/>
      <c r="Q59" s="30"/>
    </row>
    <row r="60" spans="7:17" ht="26.25" customHeight="1" x14ac:dyDescent="0.25">
      <c r="G60" s="28">
        <v>3</v>
      </c>
      <c r="H60" s="30"/>
      <c r="M60" s="30"/>
      <c r="N60" s="30"/>
      <c r="O60" s="30"/>
      <c r="P60" s="30"/>
      <c r="Q60" s="30"/>
    </row>
    <row r="61" spans="7:17" ht="26.25" customHeight="1" x14ac:dyDescent="0.25">
      <c r="G61" s="28">
        <v>4</v>
      </c>
      <c r="H61" s="30"/>
      <c r="M61" s="30"/>
      <c r="N61" s="30"/>
      <c r="O61" s="30"/>
      <c r="P61" s="30"/>
      <c r="Q61" s="30"/>
    </row>
    <row r="62" spans="7:17" ht="26.25" customHeight="1" x14ac:dyDescent="0.25">
      <c r="G62" s="28">
        <v>5</v>
      </c>
      <c r="H62" s="30"/>
      <c r="M62" s="30"/>
      <c r="N62" s="30"/>
      <c r="O62" s="30"/>
      <c r="P62" s="30"/>
      <c r="Q62" s="30"/>
    </row>
    <row r="63" spans="7:17" ht="26.25" customHeight="1" x14ac:dyDescent="0.25">
      <c r="G63" s="28">
        <v>6</v>
      </c>
      <c r="H63" s="30"/>
      <c r="M63" s="30"/>
      <c r="N63" s="30"/>
      <c r="O63" s="30"/>
      <c r="P63" s="30"/>
      <c r="Q63" s="30"/>
    </row>
    <row r="64" spans="7:17" ht="26.25" customHeight="1" x14ac:dyDescent="0.25">
      <c r="G64" s="28">
        <v>7</v>
      </c>
      <c r="H64" s="30"/>
      <c r="M64" s="30"/>
      <c r="N64" s="30"/>
      <c r="O64" s="30"/>
      <c r="P64" s="30"/>
      <c r="Q64" s="30"/>
    </row>
    <row r="65" spans="7:17" ht="26.25" customHeight="1" x14ac:dyDescent="0.25">
      <c r="G65" s="28">
        <v>8</v>
      </c>
      <c r="H65" s="30"/>
      <c r="M65" s="30"/>
      <c r="N65" s="30"/>
      <c r="O65" s="30"/>
      <c r="P65" s="30"/>
      <c r="Q65" s="30"/>
    </row>
    <row r="66" spans="7:17" ht="26.25" customHeight="1" x14ac:dyDescent="0.25">
      <c r="G66" s="28">
        <v>9</v>
      </c>
      <c r="H66" s="30"/>
      <c r="M66" s="30"/>
      <c r="N66" s="30"/>
      <c r="O66" s="30"/>
      <c r="P66" s="30"/>
      <c r="Q66" s="30"/>
    </row>
    <row r="67" spans="7:17" ht="26.25" customHeight="1" x14ac:dyDescent="0.25">
      <c r="G67" s="28">
        <v>10</v>
      </c>
      <c r="H67" s="30"/>
      <c r="M67" s="30"/>
      <c r="N67" s="30"/>
      <c r="O67" s="30"/>
      <c r="P67" s="30"/>
      <c r="Q67" s="30"/>
    </row>
  </sheetData>
  <dataConsolidate topLabels="1">
    <dataRefs count="1">
      <dataRef ref="H26:I37" sheet="BasisMathe" r:id="rId1"/>
    </dataRefs>
  </dataConsolidate>
  <conditionalFormatting sqref="B3:F9">
    <cfRule type="expression" dxfId="3" priority="2">
      <formula>$G3="x"</formula>
    </cfRule>
  </conditionalFormatting>
  <pageMargins left="0.7" right="0.7" top="0.78740157499999996" bottom="0.78740157499999996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workbookViewId="0"/>
  </sheetViews>
  <sheetFormatPr baseColWidth="10" defaultRowHeight="15" outlineLevelRow="2" x14ac:dyDescent="0.25"/>
  <cols>
    <col min="1" max="1" width="28.5703125" bestFit="1" customWidth="1"/>
    <col min="2" max="2" width="17.42578125" bestFit="1" customWidth="1"/>
    <col min="3" max="3" width="12.42578125" customWidth="1"/>
    <col min="7" max="7" width="25.140625" bestFit="1" customWidth="1"/>
  </cols>
  <sheetData>
    <row r="1" spans="1:18" ht="15.75" x14ac:dyDescent="0.25">
      <c r="A1" s="34" t="s">
        <v>138</v>
      </c>
      <c r="C1" s="14"/>
      <c r="E1" s="14"/>
      <c r="R1" s="10"/>
    </row>
    <row r="2" spans="1:18" hidden="1" outlineLevel="1" x14ac:dyDescent="0.25">
      <c r="B2" t="s">
        <v>59</v>
      </c>
      <c r="C2" t="s">
        <v>60</v>
      </c>
      <c r="E2" s="14" t="s">
        <v>146</v>
      </c>
      <c r="F2" t="s">
        <v>39</v>
      </c>
      <c r="G2" t="s">
        <v>145</v>
      </c>
      <c r="H2" t="s">
        <v>149</v>
      </c>
      <c r="J2" t="s">
        <v>150</v>
      </c>
    </row>
    <row r="3" spans="1:18" hidden="1" outlineLevel="1" x14ac:dyDescent="0.25">
      <c r="B3" s="1">
        <v>-300</v>
      </c>
      <c r="C3" s="5">
        <v>7.85E-2</v>
      </c>
      <c r="E3" s="14" t="s">
        <v>148</v>
      </c>
      <c r="F3" t="s">
        <v>16</v>
      </c>
      <c r="G3" t="s">
        <v>17</v>
      </c>
      <c r="H3" t="str">
        <f t="shared" ref="H3:H8" si="0">IF(E3="w","Frau","Herr")</f>
        <v>Frau</v>
      </c>
      <c r="J3" t="str">
        <f>IF(E3="w","Frau",IF(E3="m","Herr","unbekannt"))</f>
        <v>Frau</v>
      </c>
    </row>
    <row r="4" spans="1:18" hidden="1" outlineLevel="1" x14ac:dyDescent="0.25">
      <c r="B4" t="s">
        <v>61</v>
      </c>
      <c r="E4" s="14" t="s">
        <v>147</v>
      </c>
      <c r="F4" t="s">
        <v>143</v>
      </c>
      <c r="G4" t="s">
        <v>28</v>
      </c>
      <c r="H4" t="str">
        <f t="shared" si="0"/>
        <v>Herr</v>
      </c>
      <c r="J4" t="str">
        <f t="shared" ref="J4:J8" si="1">IF(E4="w","Frau",IF(E4="m","Herr","unbekannt"))</f>
        <v>Herr</v>
      </c>
    </row>
    <row r="5" spans="1:18" hidden="1" outlineLevel="1" x14ac:dyDescent="0.25">
      <c r="B5" t="s">
        <v>62</v>
      </c>
      <c r="C5" s="2">
        <f>B3*C3/12</f>
        <v>-1.9625000000000001</v>
      </c>
      <c r="E5" s="14" t="s">
        <v>148</v>
      </c>
      <c r="F5" t="s">
        <v>21</v>
      </c>
      <c r="G5" t="s">
        <v>23</v>
      </c>
      <c r="H5" t="str">
        <f t="shared" si="0"/>
        <v>Frau</v>
      </c>
      <c r="J5" t="str">
        <f t="shared" si="1"/>
        <v>Frau</v>
      </c>
    </row>
    <row r="6" spans="1:18" hidden="1" outlineLevel="1" x14ac:dyDescent="0.25">
      <c r="C6" s="2"/>
      <c r="E6" s="14" t="s">
        <v>147</v>
      </c>
      <c r="F6" t="s">
        <v>31</v>
      </c>
      <c r="G6" t="s">
        <v>32</v>
      </c>
      <c r="H6" t="str">
        <f t="shared" si="0"/>
        <v>Herr</v>
      </c>
      <c r="J6" t="str">
        <f t="shared" si="1"/>
        <v>Herr</v>
      </c>
    </row>
    <row r="7" spans="1:18" hidden="1" outlineLevel="1" x14ac:dyDescent="0.25">
      <c r="E7" s="14" t="s">
        <v>148</v>
      </c>
      <c r="F7" t="s">
        <v>144</v>
      </c>
      <c r="G7" t="s">
        <v>46</v>
      </c>
      <c r="H7" t="str">
        <f t="shared" si="0"/>
        <v>Frau</v>
      </c>
      <c r="J7" t="str">
        <f t="shared" si="1"/>
        <v>Frau</v>
      </c>
    </row>
    <row r="8" spans="1:18" hidden="1" outlineLevel="1" x14ac:dyDescent="0.25">
      <c r="B8" t="s">
        <v>141</v>
      </c>
      <c r="C8" s="5">
        <v>7.85E-2</v>
      </c>
      <c r="E8" s="14" t="s">
        <v>148</v>
      </c>
      <c r="F8" t="s">
        <v>151</v>
      </c>
      <c r="G8" t="s">
        <v>152</v>
      </c>
      <c r="H8" t="str">
        <f t="shared" si="0"/>
        <v>Frau</v>
      </c>
      <c r="J8" t="str">
        <f t="shared" si="1"/>
        <v>Frau</v>
      </c>
    </row>
    <row r="9" spans="1:18" hidden="1" outlineLevel="1" x14ac:dyDescent="0.25">
      <c r="B9" t="s">
        <v>142</v>
      </c>
      <c r="C9" s="5">
        <v>9.7500000000000003E-2</v>
      </c>
      <c r="E9" s="14"/>
    </row>
    <row r="10" spans="1:18" hidden="1" outlineLevel="1" x14ac:dyDescent="0.25">
      <c r="E10" s="14"/>
    </row>
    <row r="11" spans="1:18" hidden="1" outlineLevel="1" x14ac:dyDescent="0.25">
      <c r="B11" s="1" t="s">
        <v>10</v>
      </c>
      <c r="C11" s="1">
        <f>IF(B11&lt;0,IF(B11&gt;=-500,B11*C8/12,(-500*C8/12)+(500+B11)*C9/12),0)</f>
        <v>0</v>
      </c>
      <c r="E11" s="14"/>
      <c r="F11" s="2"/>
    </row>
    <row r="12" spans="1:18" collapsed="1" x14ac:dyDescent="0.25">
      <c r="A12" s="1"/>
      <c r="B12" s="1"/>
      <c r="C12" s="14"/>
      <c r="E12" s="14"/>
    </row>
    <row r="13" spans="1:18" x14ac:dyDescent="0.25">
      <c r="A13" s="1"/>
      <c r="B13" s="1"/>
      <c r="C13" s="25"/>
      <c r="E13" s="25"/>
    </row>
    <row r="14" spans="1:18" ht="15.75" x14ac:dyDescent="0.25">
      <c r="A14" s="34" t="s">
        <v>153</v>
      </c>
    </row>
    <row r="15" spans="1:18" hidden="1" outlineLevel="1" x14ac:dyDescent="0.25">
      <c r="B15" s="33" t="s">
        <v>157</v>
      </c>
    </row>
    <row r="16" spans="1:18" hidden="1" outlineLevel="1" x14ac:dyDescent="0.25">
      <c r="A16" t="s">
        <v>155</v>
      </c>
    </row>
    <row r="17" spans="1:4" hidden="1" outlineLevel="1" x14ac:dyDescent="0.25">
      <c r="A17" t="s">
        <v>154</v>
      </c>
    </row>
    <row r="18" spans="1:4" hidden="1" outlineLevel="1" x14ac:dyDescent="0.25">
      <c r="A18" t="s">
        <v>154</v>
      </c>
    </row>
    <row r="19" spans="1:4" hidden="1" outlineLevel="1" x14ac:dyDescent="0.25"/>
    <row r="20" spans="1:4" hidden="1" outlineLevel="1" x14ac:dyDescent="0.25">
      <c r="A20" t="s">
        <v>156</v>
      </c>
    </row>
    <row r="21" spans="1:4" hidden="1" outlineLevel="1" x14ac:dyDescent="0.25"/>
    <row r="22" spans="1:4" hidden="1" outlineLevel="1" x14ac:dyDescent="0.25">
      <c r="B22" t="s">
        <v>164</v>
      </c>
      <c r="C22" t="s">
        <v>165</v>
      </c>
      <c r="D22" t="s">
        <v>166</v>
      </c>
    </row>
    <row r="23" spans="1:4" hidden="1" outlineLevel="1" x14ac:dyDescent="0.25">
      <c r="A23" t="s">
        <v>161</v>
      </c>
    </row>
    <row r="24" spans="1:4" hidden="1" outlineLevel="1" x14ac:dyDescent="0.25">
      <c r="A24" t="s">
        <v>162</v>
      </c>
    </row>
    <row r="25" spans="1:4" hidden="1" outlineLevel="1" x14ac:dyDescent="0.25">
      <c r="A25" t="s">
        <v>163</v>
      </c>
    </row>
    <row r="26" spans="1:4" hidden="1" outlineLevel="1" x14ac:dyDescent="0.25"/>
    <row r="27" spans="1:4" hidden="1" outlineLevel="1" x14ac:dyDescent="0.25">
      <c r="B27" t="s">
        <v>39</v>
      </c>
      <c r="C27" t="s">
        <v>41</v>
      </c>
      <c r="D27" t="s">
        <v>167</v>
      </c>
    </row>
    <row r="28" spans="1:4" hidden="1" outlineLevel="1" x14ac:dyDescent="0.25">
      <c r="A28" t="s">
        <v>158</v>
      </c>
    </row>
    <row r="29" spans="1:4" hidden="1" outlineLevel="1" x14ac:dyDescent="0.25">
      <c r="A29" t="s">
        <v>159</v>
      </c>
    </row>
    <row r="30" spans="1:4" hidden="1" outlineLevel="1" x14ac:dyDescent="0.25"/>
    <row r="31" spans="1:4" hidden="1" outlineLevel="1" x14ac:dyDescent="0.25">
      <c r="A31" t="s">
        <v>158</v>
      </c>
    </row>
    <row r="32" spans="1:4" hidden="1" outlineLevel="1" x14ac:dyDescent="0.25">
      <c r="A32" t="s">
        <v>159</v>
      </c>
    </row>
    <row r="33" spans="1:5" hidden="1" outlineLevel="1" x14ac:dyDescent="0.25"/>
    <row r="34" spans="1:5" hidden="1" outlineLevel="1" x14ac:dyDescent="0.25">
      <c r="A34" t="s">
        <v>158</v>
      </c>
    </row>
    <row r="35" spans="1:5" hidden="1" outlineLevel="1" x14ac:dyDescent="0.25">
      <c r="A35" t="s">
        <v>159</v>
      </c>
    </row>
    <row r="36" spans="1:5" hidden="1" outlineLevel="1" x14ac:dyDescent="0.25">
      <c r="A36" t="s">
        <v>160</v>
      </c>
    </row>
    <row r="37" spans="1:5" hidden="1" outlineLevel="1" x14ac:dyDescent="0.25"/>
    <row r="38" spans="1:5" hidden="1" outlineLevel="1" x14ac:dyDescent="0.25">
      <c r="A38" t="s">
        <v>168</v>
      </c>
      <c r="B38" t="s">
        <v>169</v>
      </c>
    </row>
    <row r="39" spans="1:5" hidden="1" outlineLevel="1" x14ac:dyDescent="0.25">
      <c r="A39">
        <v>123</v>
      </c>
    </row>
    <row r="40" spans="1:5" hidden="1" outlineLevel="1" x14ac:dyDescent="0.25">
      <c r="A40">
        <v>123456</v>
      </c>
    </row>
    <row r="41" spans="1:5" hidden="1" outlineLevel="1" x14ac:dyDescent="0.25">
      <c r="A41">
        <v>123456789</v>
      </c>
    </row>
    <row r="42" spans="1:5" hidden="1" outlineLevel="1" x14ac:dyDescent="0.25"/>
    <row r="43" spans="1:5" hidden="1" outlineLevel="1" x14ac:dyDescent="0.25"/>
    <row r="44" spans="1:5" hidden="1" outlineLevel="1" x14ac:dyDescent="0.25">
      <c r="B44" t="s">
        <v>170</v>
      </c>
      <c r="C44" t="s">
        <v>171</v>
      </c>
      <c r="D44" t="s">
        <v>172</v>
      </c>
      <c r="E44" t="s">
        <v>173</v>
      </c>
    </row>
    <row r="45" spans="1:5" hidden="1" outlineLevel="1" x14ac:dyDescent="0.25">
      <c r="A45" s="10">
        <v>7589</v>
      </c>
    </row>
    <row r="46" spans="1:5" hidden="1" outlineLevel="1" x14ac:dyDescent="0.25">
      <c r="A46" s="10">
        <v>41659</v>
      </c>
    </row>
    <row r="47" spans="1:5" hidden="1" outlineLevel="1" x14ac:dyDescent="0.25">
      <c r="A47" s="10">
        <v>48384</v>
      </c>
    </row>
    <row r="48" spans="1:5" hidden="1" outlineLevel="1" x14ac:dyDescent="0.25">
      <c r="A48" s="10">
        <v>1</v>
      </c>
    </row>
    <row r="49" spans="1:6" hidden="1" outlineLevel="2" x14ac:dyDescent="0.25">
      <c r="A49" s="10">
        <v>7589</v>
      </c>
      <c r="B49" t="str">
        <f>TEXT($A49,B$44)</f>
        <v>So</v>
      </c>
      <c r="C49" t="str">
        <f t="shared" ref="C49:E49" si="2">TEXT($A49,C$44)</f>
        <v>Sonntag</v>
      </c>
      <c r="D49" t="str">
        <f t="shared" si="2"/>
        <v>Okt</v>
      </c>
      <c r="E49" t="str">
        <f t="shared" si="2"/>
        <v>Oktober</v>
      </c>
    </row>
    <row r="50" spans="1:6" hidden="1" outlineLevel="1" collapsed="1" x14ac:dyDescent="0.25">
      <c r="A50" s="10"/>
    </row>
    <row r="51" spans="1:6" collapsed="1" x14ac:dyDescent="0.25">
      <c r="A51" s="10"/>
    </row>
    <row r="52" spans="1:6" x14ac:dyDescent="0.25">
      <c r="A52" s="10"/>
    </row>
    <row r="53" spans="1:6" ht="15.75" x14ac:dyDescent="0.25">
      <c r="A53" s="34" t="s">
        <v>174</v>
      </c>
    </row>
    <row r="54" spans="1:6" hidden="1" outlineLevel="1" x14ac:dyDescent="0.25">
      <c r="A54" s="10"/>
    </row>
    <row r="55" spans="1:6" hidden="1" outlineLevel="1" x14ac:dyDescent="0.25">
      <c r="A55" s="10" t="s">
        <v>175</v>
      </c>
      <c r="B55" t="s">
        <v>176</v>
      </c>
    </row>
    <row r="56" spans="1:6" hidden="1" outlineLevel="1" x14ac:dyDescent="0.25">
      <c r="A56" s="10"/>
      <c r="B56" t="s">
        <v>177</v>
      </c>
      <c r="F56" t="s">
        <v>179</v>
      </c>
    </row>
    <row r="57" spans="1:6" hidden="1" outlineLevel="1" x14ac:dyDescent="0.25">
      <c r="A57" s="10">
        <v>42708</v>
      </c>
      <c r="B57">
        <v>5</v>
      </c>
      <c r="F57" s="35">
        <v>42710</v>
      </c>
    </row>
    <row r="58" spans="1:6" hidden="1" outlineLevel="1" x14ac:dyDescent="0.25">
      <c r="A58" s="10">
        <v>42708</v>
      </c>
      <c r="B58">
        <v>-5</v>
      </c>
      <c r="F58" s="36">
        <v>42719</v>
      </c>
    </row>
    <row r="59" spans="1:6" hidden="1" outlineLevel="1" x14ac:dyDescent="0.25">
      <c r="A59" s="10">
        <v>42708</v>
      </c>
      <c r="B59">
        <v>20</v>
      </c>
      <c r="F59" s="37"/>
    </row>
    <row r="60" spans="1:6" hidden="1" outlineLevel="1" x14ac:dyDescent="0.25">
      <c r="A60" s="10"/>
      <c r="F60" s="38"/>
    </row>
    <row r="61" spans="1:6" hidden="1" outlineLevel="1" x14ac:dyDescent="0.25">
      <c r="A61" s="10"/>
      <c r="B61" t="s">
        <v>178</v>
      </c>
    </row>
    <row r="62" spans="1:6" hidden="1" outlineLevel="1" x14ac:dyDescent="0.25">
      <c r="A62" s="10">
        <v>42708</v>
      </c>
      <c r="B62">
        <v>5</v>
      </c>
    </row>
    <row r="63" spans="1:6" hidden="1" outlineLevel="1" x14ac:dyDescent="0.25">
      <c r="A63" s="10">
        <v>42708</v>
      </c>
      <c r="B63">
        <v>-5</v>
      </c>
    </row>
    <row r="64" spans="1:6" hidden="1" outlineLevel="1" x14ac:dyDescent="0.25">
      <c r="A64" s="10">
        <v>42708</v>
      </c>
      <c r="B64">
        <v>20</v>
      </c>
    </row>
    <row r="65" spans="1:3" hidden="1" outlineLevel="1" x14ac:dyDescent="0.25">
      <c r="A65" s="10"/>
    </row>
    <row r="66" spans="1:3" hidden="1" outlineLevel="1" x14ac:dyDescent="0.25">
      <c r="A66" s="10" t="s">
        <v>175</v>
      </c>
      <c r="B66" t="s">
        <v>180</v>
      </c>
      <c r="C66" t="s">
        <v>181</v>
      </c>
    </row>
    <row r="67" spans="1:3" hidden="1" outlineLevel="1" x14ac:dyDescent="0.25">
      <c r="A67" s="10"/>
      <c r="C67" t="s">
        <v>177</v>
      </c>
    </row>
    <row r="68" spans="1:3" hidden="1" outlineLevel="1" x14ac:dyDescent="0.25">
      <c r="A68" s="10">
        <v>42708</v>
      </c>
      <c r="B68" s="10">
        <v>42728</v>
      </c>
    </row>
    <row r="69" spans="1:3" hidden="1" outlineLevel="1" x14ac:dyDescent="0.25">
      <c r="A69" s="10">
        <v>42708</v>
      </c>
      <c r="B69" s="10">
        <v>42735</v>
      </c>
    </row>
    <row r="70" spans="1:3" hidden="1" outlineLevel="1" x14ac:dyDescent="0.25">
      <c r="A70" s="10">
        <v>42708</v>
      </c>
      <c r="B70" s="10">
        <v>42370</v>
      </c>
    </row>
    <row r="71" spans="1:3" hidden="1" outlineLevel="1" x14ac:dyDescent="0.25">
      <c r="A71" s="10"/>
      <c r="B71" s="10"/>
    </row>
    <row r="72" spans="1:3" hidden="1" outlineLevel="1" x14ac:dyDescent="0.25">
      <c r="A72" s="10"/>
      <c r="C72" t="s">
        <v>178</v>
      </c>
    </row>
    <row r="73" spans="1:3" hidden="1" outlineLevel="1" x14ac:dyDescent="0.25">
      <c r="A73" s="10">
        <v>42708</v>
      </c>
      <c r="B73" s="10">
        <v>42728</v>
      </c>
    </row>
    <row r="74" spans="1:3" hidden="1" outlineLevel="1" x14ac:dyDescent="0.25">
      <c r="A74" s="10">
        <v>42708</v>
      </c>
      <c r="B74" s="10">
        <v>42735</v>
      </c>
    </row>
    <row r="75" spans="1:3" hidden="1" outlineLevel="1" x14ac:dyDescent="0.25">
      <c r="A75" s="10">
        <v>42708</v>
      </c>
      <c r="B75" s="10">
        <v>42370</v>
      </c>
    </row>
    <row r="76" spans="1:3" hidden="1" outlineLevel="1" x14ac:dyDescent="0.25">
      <c r="A76" s="10"/>
    </row>
    <row r="77" spans="1:3" hidden="1" outlineLevel="1" x14ac:dyDescent="0.25">
      <c r="A77" s="10" t="s">
        <v>208</v>
      </c>
      <c r="B77" t="s">
        <v>209</v>
      </c>
    </row>
    <row r="78" spans="1:3" hidden="1" outlineLevel="1" x14ac:dyDescent="0.25">
      <c r="A78" s="10">
        <v>42709</v>
      </c>
      <c r="B78">
        <f>WEEKNUM(A78,21)</f>
        <v>49</v>
      </c>
    </row>
    <row r="79" spans="1:3" hidden="1" outlineLevel="1" x14ac:dyDescent="0.25">
      <c r="A79" s="10">
        <v>42709</v>
      </c>
      <c r="B79">
        <f>_xlfn.ISOWEEKNUM(A79)</f>
        <v>49</v>
      </c>
    </row>
    <row r="80" spans="1:3" hidden="1" outlineLevel="1" x14ac:dyDescent="0.25">
      <c r="A80" s="10"/>
    </row>
    <row r="81" spans="1:4" hidden="1" outlineLevel="1" x14ac:dyDescent="0.25">
      <c r="A81" s="10" t="s">
        <v>220</v>
      </c>
    </row>
    <row r="82" spans="1:4" hidden="1" outlineLevel="1" x14ac:dyDescent="0.25">
      <c r="A82" s="10">
        <v>42036</v>
      </c>
    </row>
    <row r="83" spans="1:4" hidden="1" outlineLevel="1" x14ac:dyDescent="0.25">
      <c r="A83" s="10">
        <v>42403</v>
      </c>
    </row>
    <row r="84" spans="1:4" hidden="1" outlineLevel="1" x14ac:dyDescent="0.25">
      <c r="A84" s="10">
        <v>42845</v>
      </c>
    </row>
    <row r="85" spans="1:4" hidden="1" outlineLevel="1" x14ac:dyDescent="0.25">
      <c r="A85" s="10"/>
    </row>
    <row r="86" spans="1:4" hidden="1" outlineLevel="1" x14ac:dyDescent="0.25">
      <c r="A86" s="10" t="s">
        <v>212</v>
      </c>
    </row>
    <row r="87" spans="1:4" hidden="1" outlineLevel="1" x14ac:dyDescent="0.25">
      <c r="A87" s="10" t="s">
        <v>174</v>
      </c>
      <c r="B87" t="s">
        <v>208</v>
      </c>
      <c r="C87" t="s">
        <v>102</v>
      </c>
      <c r="D87" t="s">
        <v>210</v>
      </c>
    </row>
    <row r="88" spans="1:4" hidden="1" outlineLevel="1" x14ac:dyDescent="0.25">
      <c r="A88" s="39">
        <v>42709</v>
      </c>
      <c r="B88">
        <f>DAY(A88)</f>
        <v>5</v>
      </c>
      <c r="C88">
        <f>MONTH(A88)</f>
        <v>12</v>
      </c>
      <c r="D88">
        <f>YEAR(A88)</f>
        <v>2016</v>
      </c>
    </row>
    <row r="89" spans="1:4" hidden="1" outlineLevel="1" x14ac:dyDescent="0.25">
      <c r="A89" s="10" t="s">
        <v>213</v>
      </c>
      <c r="B89" t="s">
        <v>214</v>
      </c>
      <c r="C89" t="s">
        <v>215</v>
      </c>
      <c r="D89" t="s">
        <v>216</v>
      </c>
    </row>
    <row r="90" spans="1:4" hidden="1" outlineLevel="1" x14ac:dyDescent="0.25">
      <c r="A90" s="46">
        <v>0.56284722222222217</v>
      </c>
      <c r="B90">
        <f>HOUR(A90)</f>
        <v>13</v>
      </c>
      <c r="C90">
        <f>MINUTE(A90)</f>
        <v>30</v>
      </c>
      <c r="D90">
        <f>SECOND(A90)</f>
        <v>30</v>
      </c>
    </row>
    <row r="91" spans="1:4" hidden="1" outlineLevel="1" x14ac:dyDescent="0.25">
      <c r="A91" s="10"/>
    </row>
    <row r="92" spans="1:4" hidden="1" outlineLevel="1" x14ac:dyDescent="0.25">
      <c r="A92" s="10" t="s">
        <v>211</v>
      </c>
    </row>
    <row r="93" spans="1:4" hidden="1" outlineLevel="1" x14ac:dyDescent="0.25">
      <c r="A93" s="10" t="s">
        <v>174</v>
      </c>
      <c r="B93" t="s">
        <v>208</v>
      </c>
      <c r="C93" t="s">
        <v>102</v>
      </c>
      <c r="D93" t="s">
        <v>210</v>
      </c>
    </row>
    <row r="94" spans="1:4" hidden="1" outlineLevel="1" x14ac:dyDescent="0.25">
      <c r="A94" s="10">
        <f>DATE(D94,C94,B94)</f>
        <v>42714</v>
      </c>
      <c r="B94" s="41">
        <v>10</v>
      </c>
      <c r="C94" s="41">
        <v>12</v>
      </c>
      <c r="D94" s="41">
        <v>2016</v>
      </c>
    </row>
    <row r="95" spans="1:4" hidden="1" outlineLevel="1" x14ac:dyDescent="0.25">
      <c r="A95" s="10" t="s">
        <v>213</v>
      </c>
      <c r="B95" t="s">
        <v>214</v>
      </c>
      <c r="C95" t="s">
        <v>215</v>
      </c>
      <c r="D95" t="s">
        <v>216</v>
      </c>
    </row>
    <row r="96" spans="1:4" hidden="1" outlineLevel="1" x14ac:dyDescent="0.25">
      <c r="A96" s="45">
        <f>TIME(B96,C96,D96)</f>
        <v>0.56284722222222217</v>
      </c>
      <c r="B96" s="41">
        <v>13</v>
      </c>
      <c r="C96" s="41">
        <v>30</v>
      </c>
      <c r="D96" s="41">
        <v>30</v>
      </c>
    </row>
    <row r="97" spans="1:4" hidden="1" outlineLevel="1" x14ac:dyDescent="0.25">
      <c r="A97" s="45"/>
    </row>
    <row r="98" spans="1:4" hidden="1" outlineLevel="1" x14ac:dyDescent="0.25">
      <c r="A98" s="45" t="s">
        <v>217</v>
      </c>
      <c r="B98" t="s">
        <v>218</v>
      </c>
      <c r="C98" t="s">
        <v>219</v>
      </c>
    </row>
    <row r="99" spans="1:4" hidden="1" outlineLevel="1" x14ac:dyDescent="0.25">
      <c r="A99" s="10">
        <f>DATE(2016,C99,B99)</f>
        <v>42370</v>
      </c>
      <c r="B99" s="41">
        <v>1</v>
      </c>
      <c r="C99" s="41">
        <v>1</v>
      </c>
    </row>
    <row r="100" spans="1:4" hidden="1" outlineLevel="1" x14ac:dyDescent="0.25"/>
    <row r="101" spans="1:4" collapsed="1" x14ac:dyDescent="0.25">
      <c r="A101" s="10"/>
    </row>
    <row r="102" spans="1:4" x14ac:dyDescent="0.25">
      <c r="A102" s="10"/>
    </row>
    <row r="103" spans="1:4" ht="15.75" x14ac:dyDescent="0.25">
      <c r="A103" s="34" t="s">
        <v>182</v>
      </c>
    </row>
    <row r="104" spans="1:4" hidden="1" outlineLevel="1" x14ac:dyDescent="0.25">
      <c r="A104" s="10"/>
      <c r="B104" t="s">
        <v>182</v>
      </c>
    </row>
    <row r="105" spans="1:4" hidden="1" outlineLevel="1" x14ac:dyDescent="0.25">
      <c r="A105" s="10" t="s">
        <v>183</v>
      </c>
      <c r="B105" s="41">
        <v>0</v>
      </c>
      <c r="C105" t="s">
        <v>191</v>
      </c>
    </row>
    <row r="106" spans="1:4" hidden="1" outlineLevel="1" x14ac:dyDescent="0.25">
      <c r="A106" s="10" t="s">
        <v>122</v>
      </c>
      <c r="B106">
        <f>CONVERT(B105,A105,A106)</f>
        <v>32</v>
      </c>
      <c r="C106" t="s">
        <v>192</v>
      </c>
    </row>
    <row r="107" spans="1:4" hidden="1" outlineLevel="1" x14ac:dyDescent="0.25">
      <c r="A107" s="10"/>
    </row>
    <row r="108" spans="1:4" hidden="1" outlineLevel="1" x14ac:dyDescent="0.25">
      <c r="A108" s="10" t="s">
        <v>184</v>
      </c>
      <c r="B108" s="41">
        <v>100</v>
      </c>
      <c r="C108" t="s">
        <v>190</v>
      </c>
    </row>
    <row r="109" spans="1:4" hidden="1" outlineLevel="1" x14ac:dyDescent="0.25">
      <c r="A109" s="10" t="s">
        <v>185</v>
      </c>
      <c r="B109" s="26">
        <f>CONVERT(B108,A108,A109)</f>
        <v>74569.987158227028</v>
      </c>
      <c r="C109" t="s">
        <v>186</v>
      </c>
      <c r="D109" s="26">
        <f>B109/1000</f>
        <v>74.569987158227022</v>
      </c>
    </row>
    <row r="110" spans="1:4" hidden="1" outlineLevel="1" x14ac:dyDescent="0.25">
      <c r="A110" s="10"/>
    </row>
    <row r="111" spans="1:4" hidden="1" outlineLevel="1" x14ac:dyDescent="0.25">
      <c r="A111" s="10" t="s">
        <v>188</v>
      </c>
      <c r="B111" s="41">
        <v>1</v>
      </c>
      <c r="C111" t="s">
        <v>189</v>
      </c>
    </row>
    <row r="112" spans="1:4" hidden="1" outlineLevel="1" x14ac:dyDescent="0.25">
      <c r="A112" s="10" t="s">
        <v>187</v>
      </c>
      <c r="B112" s="26">
        <f>CONVERT(B111,A111,A112)</f>
        <v>453.59237000000002</v>
      </c>
      <c r="C112" t="s">
        <v>193</v>
      </c>
    </row>
    <row r="113" spans="1:13" hidden="1" outlineLevel="1" x14ac:dyDescent="0.25">
      <c r="A113" s="10"/>
      <c r="B113" s="26"/>
    </row>
    <row r="114" spans="1:13" hidden="1" outlineLevel="1" x14ac:dyDescent="0.25">
      <c r="A114" s="39" t="s">
        <v>194</v>
      </c>
      <c r="B114" s="40"/>
    </row>
    <row r="115" spans="1:13" hidden="1" outlineLevel="1" x14ac:dyDescent="0.25">
      <c r="A115" s="39" t="s">
        <v>195</v>
      </c>
      <c r="B115" t="str">
        <f>IFERROR(CONVERT(B114,A114,A115),"Bitte korrekte Eingabe tätigen")</f>
        <v>Bitte korrekte Eingabe tätigen</v>
      </c>
    </row>
    <row r="116" spans="1:13" hidden="1" outlineLevel="1" x14ac:dyDescent="0.25">
      <c r="A116" s="10"/>
    </row>
    <row r="117" spans="1:13" collapsed="1" x14ac:dyDescent="0.25">
      <c r="A117" s="10"/>
    </row>
    <row r="119" spans="1:13" ht="15.75" x14ac:dyDescent="0.25">
      <c r="A119" s="34" t="s">
        <v>139</v>
      </c>
      <c r="C119" s="14"/>
      <c r="E119" s="14"/>
    </row>
    <row r="120" spans="1:13" hidden="1" outlineLevel="1" x14ac:dyDescent="0.25">
      <c r="B120" t="s">
        <v>92</v>
      </c>
    </row>
    <row r="121" spans="1:13" hidden="1" outlineLevel="1" x14ac:dyDescent="0.25"/>
    <row r="122" spans="1:13" hidden="1" outlineLevel="1" x14ac:dyDescent="0.25">
      <c r="M122" s="10"/>
    </row>
    <row r="123" spans="1:13" hidden="1" outlineLevel="1" x14ac:dyDescent="0.25">
      <c r="B123" s="47" t="s">
        <v>102</v>
      </c>
      <c r="C123" t="s">
        <v>100</v>
      </c>
      <c r="D123" t="s">
        <v>101</v>
      </c>
      <c r="F123" t="s">
        <v>104</v>
      </c>
    </row>
    <row r="124" spans="1:13" hidden="1" outlineLevel="1" x14ac:dyDescent="0.25">
      <c r="B124" s="47" t="s">
        <v>1</v>
      </c>
      <c r="C124" t="s">
        <v>93</v>
      </c>
      <c r="D124">
        <v>1</v>
      </c>
      <c r="F124">
        <f>SUMIF(C124:C134,"München",D124:D134)</f>
        <v>5</v>
      </c>
    </row>
    <row r="125" spans="1:13" hidden="1" outlineLevel="1" x14ac:dyDescent="0.25">
      <c r="B125" s="47" t="s">
        <v>1</v>
      </c>
      <c r="C125" t="s">
        <v>94</v>
      </c>
      <c r="D125">
        <v>3</v>
      </c>
    </row>
    <row r="126" spans="1:13" hidden="1" outlineLevel="1" x14ac:dyDescent="0.25">
      <c r="B126" s="47" t="s">
        <v>1</v>
      </c>
      <c r="C126" t="s">
        <v>95</v>
      </c>
      <c r="D126">
        <v>2</v>
      </c>
      <c r="F126" t="s">
        <v>101</v>
      </c>
    </row>
    <row r="127" spans="1:13" hidden="1" outlineLevel="1" x14ac:dyDescent="0.25">
      <c r="B127" s="47" t="s">
        <v>68</v>
      </c>
      <c r="C127" t="s">
        <v>96</v>
      </c>
      <c r="D127">
        <v>1</v>
      </c>
      <c r="F127" t="s">
        <v>93</v>
      </c>
      <c r="G127" t="s">
        <v>94</v>
      </c>
      <c r="H127" t="s">
        <v>95</v>
      </c>
      <c r="I127" t="s">
        <v>96</v>
      </c>
      <c r="J127" t="s">
        <v>97</v>
      </c>
      <c r="K127" t="s">
        <v>98</v>
      </c>
      <c r="L127" t="s">
        <v>99</v>
      </c>
      <c r="M127" t="s">
        <v>103</v>
      </c>
    </row>
    <row r="128" spans="1:13" hidden="1" outlineLevel="1" x14ac:dyDescent="0.25">
      <c r="B128" s="47" t="s">
        <v>68</v>
      </c>
      <c r="C128" t="s">
        <v>93</v>
      </c>
      <c r="D128">
        <v>2</v>
      </c>
      <c r="F128">
        <f t="shared" ref="F128:M128" si="3">SUMIF($C124:$C134,F127,$D124:$D134)</f>
        <v>5</v>
      </c>
      <c r="G128">
        <f t="shared" si="3"/>
        <v>3</v>
      </c>
      <c r="H128">
        <f t="shared" si="3"/>
        <v>2</v>
      </c>
      <c r="I128">
        <f t="shared" si="3"/>
        <v>2</v>
      </c>
      <c r="J128">
        <f t="shared" si="3"/>
        <v>5</v>
      </c>
      <c r="K128">
        <f t="shared" si="3"/>
        <v>3</v>
      </c>
      <c r="L128">
        <f t="shared" si="3"/>
        <v>2</v>
      </c>
      <c r="M128">
        <f t="shared" si="3"/>
        <v>1</v>
      </c>
    </row>
    <row r="129" spans="1:13" hidden="1" outlineLevel="1" x14ac:dyDescent="0.25">
      <c r="B129" s="47" t="s">
        <v>69</v>
      </c>
      <c r="C129" t="s">
        <v>96</v>
      </c>
      <c r="D129">
        <v>1</v>
      </c>
    </row>
    <row r="130" spans="1:13" hidden="1" outlineLevel="1" x14ac:dyDescent="0.25">
      <c r="B130" s="47" t="s">
        <v>69</v>
      </c>
      <c r="C130" t="s">
        <v>97</v>
      </c>
      <c r="D130">
        <v>5</v>
      </c>
    </row>
    <row r="131" spans="1:13" hidden="1" outlineLevel="1" x14ac:dyDescent="0.25">
      <c r="B131" s="47" t="s">
        <v>2</v>
      </c>
      <c r="C131" t="s">
        <v>98</v>
      </c>
      <c r="D131">
        <v>3</v>
      </c>
    </row>
    <row r="132" spans="1:13" hidden="1" outlineLevel="1" x14ac:dyDescent="0.25">
      <c r="B132" s="47" t="s">
        <v>70</v>
      </c>
      <c r="C132" t="s">
        <v>99</v>
      </c>
      <c r="D132">
        <v>2</v>
      </c>
    </row>
    <row r="133" spans="1:13" hidden="1" outlineLevel="1" x14ac:dyDescent="0.25">
      <c r="B133" s="47" t="s">
        <v>71</v>
      </c>
      <c r="C133" t="s">
        <v>103</v>
      </c>
      <c r="D133">
        <v>1</v>
      </c>
    </row>
    <row r="134" spans="1:13" hidden="1" outlineLevel="1" x14ac:dyDescent="0.25">
      <c r="B134" s="47" t="s">
        <v>71</v>
      </c>
      <c r="C134" t="s">
        <v>93</v>
      </c>
      <c r="D134">
        <v>2</v>
      </c>
    </row>
    <row r="135" spans="1:13" hidden="1" outlineLevel="1" x14ac:dyDescent="0.25">
      <c r="D135" s="32"/>
      <c r="F135" s="32"/>
    </row>
    <row r="136" spans="1:13" collapsed="1" x14ac:dyDescent="0.25">
      <c r="C136" s="14"/>
      <c r="E136" s="14"/>
    </row>
    <row r="137" spans="1:13" x14ac:dyDescent="0.25">
      <c r="C137" s="25"/>
      <c r="E137" s="25"/>
    </row>
    <row r="138" spans="1:13" ht="15.75" x14ac:dyDescent="0.25">
      <c r="A138" s="34" t="s">
        <v>106</v>
      </c>
      <c r="C138" s="14"/>
      <c r="E138" s="14"/>
    </row>
    <row r="139" spans="1:13" hidden="1" outlineLevel="1" x14ac:dyDescent="0.25">
      <c r="C139" s="14"/>
      <c r="E139" s="14"/>
      <c r="H139" t="s">
        <v>111</v>
      </c>
      <c r="I139" t="s">
        <v>109</v>
      </c>
      <c r="J139" t="s">
        <v>110</v>
      </c>
      <c r="L139" t="s">
        <v>109</v>
      </c>
      <c r="M139" t="s">
        <v>110</v>
      </c>
    </row>
    <row r="140" spans="1:13" hidden="1" outlineLevel="1" x14ac:dyDescent="0.25">
      <c r="C140" s="14"/>
      <c r="E140" s="14"/>
      <c r="G140" t="s">
        <v>106</v>
      </c>
      <c r="H140">
        <v>4</v>
      </c>
      <c r="I140">
        <f>PI()</f>
        <v>3.1415926535897931</v>
      </c>
      <c r="J140">
        <f>ROUND(I140,4)</f>
        <v>3.1415999999999999</v>
      </c>
      <c r="L140" s="16">
        <v>24539.8</v>
      </c>
      <c r="M140" s="16">
        <f>ROUND(L140,-1)</f>
        <v>24540</v>
      </c>
    </row>
    <row r="141" spans="1:13" hidden="1" outlineLevel="1" x14ac:dyDescent="0.25">
      <c r="C141" s="14"/>
      <c r="E141" s="14"/>
      <c r="G141" t="s">
        <v>105</v>
      </c>
      <c r="H141">
        <v>4</v>
      </c>
      <c r="I141">
        <f>PI()</f>
        <v>3.1415926535897931</v>
      </c>
      <c r="J141" s="15">
        <f>ROUNDUP(I141,4)</f>
        <v>3.1416000000000004</v>
      </c>
      <c r="L141" s="16">
        <v>24539.8</v>
      </c>
      <c r="M141" s="16">
        <f>ROUNDUP(L141,-1)</f>
        <v>24540</v>
      </c>
    </row>
    <row r="142" spans="1:13" hidden="1" outlineLevel="1" x14ac:dyDescent="0.25">
      <c r="C142" s="14"/>
      <c r="E142" s="14"/>
      <c r="G142" t="s">
        <v>107</v>
      </c>
      <c r="H142">
        <v>4</v>
      </c>
      <c r="I142">
        <f>PI()</f>
        <v>3.1415926535897931</v>
      </c>
      <c r="J142">
        <f>ROUNDDOWN(I142,4)</f>
        <v>3.1415000000000002</v>
      </c>
      <c r="L142" s="16">
        <v>24539.8</v>
      </c>
      <c r="M142" s="16">
        <f>ROUNDDOWN(L142,-2)</f>
        <v>24500</v>
      </c>
    </row>
    <row r="143" spans="1:13" hidden="1" outlineLevel="1" x14ac:dyDescent="0.25">
      <c r="C143" s="14"/>
      <c r="E143" s="14"/>
      <c r="G143" t="s">
        <v>108</v>
      </c>
      <c r="H143">
        <v>4</v>
      </c>
      <c r="I143">
        <f>PI()</f>
        <v>3.1415926535897931</v>
      </c>
      <c r="J143">
        <f>TRUNC(I143,4)</f>
        <v>3.1415000000000002</v>
      </c>
      <c r="L143" s="16">
        <v>24539.8</v>
      </c>
      <c r="M143" s="16">
        <f>TRUNC(L143,-2)</f>
        <v>24500</v>
      </c>
    </row>
    <row r="144" spans="1:13" hidden="1" outlineLevel="1" x14ac:dyDescent="0.25">
      <c r="C144" s="14"/>
      <c r="E144" s="14"/>
      <c r="G144" t="s">
        <v>112</v>
      </c>
      <c r="I144">
        <f>PI()</f>
        <v>3.1415926535897931</v>
      </c>
      <c r="J144">
        <f>INT(I144)</f>
        <v>3</v>
      </c>
      <c r="L144" s="16">
        <v>24539.8</v>
      </c>
      <c r="M144">
        <f>INT(L144)</f>
        <v>24539</v>
      </c>
    </row>
    <row r="145" spans="1:14" collapsed="1" x14ac:dyDescent="0.25">
      <c r="C145" s="14"/>
      <c r="E145" s="14"/>
    </row>
    <row r="146" spans="1:14" x14ac:dyDescent="0.25">
      <c r="C146" s="14"/>
      <c r="E146" s="14"/>
    </row>
    <row r="147" spans="1:14" ht="15.75" x14ac:dyDescent="0.25">
      <c r="A147" s="34" t="s">
        <v>113</v>
      </c>
      <c r="C147" s="14"/>
      <c r="E147" s="14"/>
    </row>
    <row r="148" spans="1:14" hidden="1" outlineLevel="1" x14ac:dyDescent="0.25">
      <c r="C148" s="14"/>
      <c r="E148" s="14"/>
      <c r="G148" t="s">
        <v>113</v>
      </c>
    </row>
    <row r="149" spans="1:14" hidden="1" outlineLevel="1" x14ac:dyDescent="0.25">
      <c r="C149" s="14"/>
      <c r="E149" s="14"/>
      <c r="G149" t="s">
        <v>114</v>
      </c>
      <c r="I149" t="s">
        <v>115</v>
      </c>
    </row>
    <row r="150" spans="1:14" hidden="1" outlineLevel="1" x14ac:dyDescent="0.25">
      <c r="C150" s="14"/>
      <c r="E150" s="14"/>
    </row>
    <row r="151" spans="1:14" hidden="1" outlineLevel="1" x14ac:dyDescent="0.25">
      <c r="C151" s="14"/>
      <c r="E151" s="14"/>
      <c r="G151" t="s">
        <v>116</v>
      </c>
      <c r="H151" s="48" t="s">
        <v>117</v>
      </c>
      <c r="I151" s="48"/>
      <c r="J151" s="48"/>
      <c r="K151" s="48"/>
      <c r="L151" s="48"/>
      <c r="M151" s="48"/>
      <c r="N151" s="48"/>
    </row>
    <row r="152" spans="1:14" hidden="1" outlineLevel="1" x14ac:dyDescent="0.25">
      <c r="C152" s="14"/>
      <c r="E152" s="14"/>
      <c r="H152" s="48"/>
      <c r="I152" s="48"/>
      <c r="J152" s="48"/>
      <c r="K152" s="48"/>
      <c r="L152" s="48"/>
      <c r="M152" s="48"/>
      <c r="N152" s="48"/>
    </row>
    <row r="153" spans="1:14" hidden="1" outlineLevel="1" x14ac:dyDescent="0.25">
      <c r="C153" s="14"/>
      <c r="E153" s="14"/>
      <c r="H153" s="48"/>
      <c r="I153" s="48"/>
      <c r="J153" s="48"/>
      <c r="K153" s="48"/>
      <c r="L153" s="48"/>
      <c r="M153" s="48"/>
      <c r="N153" s="48"/>
    </row>
    <row r="154" spans="1:14" hidden="1" outlineLevel="1" x14ac:dyDescent="0.25">
      <c r="C154" s="14"/>
      <c r="E154" s="14"/>
    </row>
    <row r="155" spans="1:14" hidden="1" outlineLevel="1" x14ac:dyDescent="0.25">
      <c r="C155" s="14"/>
      <c r="E155" s="14"/>
      <c r="G155" t="s">
        <v>124</v>
      </c>
      <c r="H155" t="s">
        <v>125</v>
      </c>
    </row>
    <row r="156" spans="1:14" hidden="1" outlineLevel="1" x14ac:dyDescent="0.25">
      <c r="C156" s="14"/>
      <c r="E156" s="14"/>
      <c r="G156" t="s">
        <v>118</v>
      </c>
      <c r="H156" t="s">
        <v>127</v>
      </c>
    </row>
    <row r="157" spans="1:14" hidden="1" outlineLevel="1" x14ac:dyDescent="0.25">
      <c r="C157" s="14"/>
      <c r="E157" s="14"/>
      <c r="G157" t="s">
        <v>119</v>
      </c>
      <c r="H157" t="s">
        <v>120</v>
      </c>
    </row>
    <row r="158" spans="1:14" hidden="1" outlineLevel="1" x14ac:dyDescent="0.25">
      <c r="C158" s="14"/>
      <c r="E158" s="14"/>
      <c r="G158" t="s">
        <v>121</v>
      </c>
      <c r="H158" t="s">
        <v>126</v>
      </c>
    </row>
    <row r="159" spans="1:14" hidden="1" outlineLevel="1" x14ac:dyDescent="0.25">
      <c r="C159" s="14"/>
      <c r="E159" s="14"/>
      <c r="G159" t="s">
        <v>122</v>
      </c>
      <c r="H159" t="s">
        <v>123</v>
      </c>
    </row>
    <row r="160" spans="1:14" hidden="1" outlineLevel="1" x14ac:dyDescent="0.25">
      <c r="C160" s="14"/>
      <c r="E160" s="14"/>
    </row>
    <row r="161" spans="1:14" hidden="1" outlineLevel="1" x14ac:dyDescent="0.25">
      <c r="C161" s="14"/>
      <c r="E161" s="14"/>
      <c r="G161" t="s">
        <v>131</v>
      </c>
      <c r="H161" s="5">
        <v>2.5000000000000001E-2</v>
      </c>
      <c r="J161" t="s">
        <v>132</v>
      </c>
      <c r="K161" s="18">
        <f>H161/12</f>
        <v>2.0833333333333333E-3</v>
      </c>
    </row>
    <row r="162" spans="1:14" hidden="1" outlineLevel="1" x14ac:dyDescent="0.25">
      <c r="C162" s="14"/>
      <c r="E162" s="14"/>
      <c r="G162" t="s">
        <v>128</v>
      </c>
      <c r="H162">
        <v>10</v>
      </c>
      <c r="J162" s="18" t="s">
        <v>133</v>
      </c>
      <c r="K162">
        <f>H162*12</f>
        <v>120</v>
      </c>
    </row>
    <row r="163" spans="1:14" hidden="1" outlineLevel="1" x14ac:dyDescent="0.25">
      <c r="C163" s="14"/>
      <c r="E163" s="14"/>
      <c r="G163" t="s">
        <v>129</v>
      </c>
      <c r="H163" s="1">
        <v>-1500</v>
      </c>
    </row>
    <row r="164" spans="1:14" hidden="1" outlineLevel="1" x14ac:dyDescent="0.25">
      <c r="C164" s="14"/>
      <c r="E164" s="14"/>
      <c r="G164" t="s">
        <v>130</v>
      </c>
      <c r="H164" s="1">
        <v>20000</v>
      </c>
    </row>
    <row r="165" spans="1:14" hidden="1" outlineLevel="1" x14ac:dyDescent="0.25">
      <c r="C165" s="14"/>
      <c r="E165" s="14"/>
      <c r="G165" t="s">
        <v>134</v>
      </c>
      <c r="H165" s="17">
        <f>PMT(K161,K162,H163,H164)</f>
        <v>-132.73265148566776</v>
      </c>
    </row>
    <row r="166" spans="1:14" collapsed="1" x14ac:dyDescent="0.25">
      <c r="C166" s="14"/>
      <c r="E166" s="14"/>
    </row>
    <row r="167" spans="1:14" ht="15" customHeight="1" x14ac:dyDescent="0.25">
      <c r="C167" s="14"/>
      <c r="E167" s="14"/>
      <c r="H167" s="17"/>
      <c r="I167" s="17"/>
    </row>
    <row r="168" spans="1:14" ht="15.75" x14ac:dyDescent="0.25">
      <c r="A168" s="34" t="s">
        <v>140</v>
      </c>
      <c r="C168" s="14"/>
      <c r="E168" s="14"/>
      <c r="H168" s="17"/>
      <c r="I168" s="17"/>
    </row>
    <row r="169" spans="1:14" hidden="1" outlineLevel="1" x14ac:dyDescent="0.25">
      <c r="C169" s="14"/>
      <c r="E169" s="14"/>
      <c r="G169" t="s">
        <v>116</v>
      </c>
      <c r="H169" s="48" t="s">
        <v>135</v>
      </c>
      <c r="I169" s="48"/>
      <c r="J169" s="48"/>
      <c r="K169" s="48"/>
      <c r="L169" s="48"/>
      <c r="M169" s="48"/>
      <c r="N169" s="48"/>
    </row>
    <row r="170" spans="1:14" hidden="1" outlineLevel="1" x14ac:dyDescent="0.25">
      <c r="C170" s="14"/>
      <c r="E170" s="14"/>
      <c r="H170" s="48"/>
      <c r="I170" s="48"/>
      <c r="J170" s="48"/>
      <c r="K170" s="48"/>
      <c r="L170" s="48"/>
      <c r="M170" s="48"/>
      <c r="N170" s="48"/>
    </row>
    <row r="171" spans="1:14" hidden="1" outlineLevel="1" x14ac:dyDescent="0.25">
      <c r="C171" s="14"/>
      <c r="E171" s="14"/>
      <c r="H171" s="48"/>
      <c r="I171" s="48"/>
      <c r="J171" s="48"/>
      <c r="K171" s="48"/>
      <c r="L171" s="48"/>
      <c r="M171" s="48"/>
      <c r="N171" s="48"/>
    </row>
    <row r="172" spans="1:14" hidden="1" outlineLevel="1" x14ac:dyDescent="0.25">
      <c r="C172" s="14"/>
      <c r="E172" s="14"/>
    </row>
    <row r="173" spans="1:14" hidden="1" outlineLevel="1" x14ac:dyDescent="0.25">
      <c r="C173" s="14"/>
      <c r="E173" s="14"/>
      <c r="G173" t="s">
        <v>131</v>
      </c>
      <c r="H173" s="5">
        <v>0.125</v>
      </c>
      <c r="J173" t="s">
        <v>132</v>
      </c>
      <c r="K173" s="18">
        <f>H173/12</f>
        <v>1.0416666666666666E-2</v>
      </c>
    </row>
    <row r="174" spans="1:14" hidden="1" outlineLevel="1" x14ac:dyDescent="0.25">
      <c r="C174" s="14"/>
      <c r="E174" s="14"/>
      <c r="G174" t="s">
        <v>128</v>
      </c>
      <c r="H174">
        <v>5</v>
      </c>
      <c r="J174" s="18" t="s">
        <v>133</v>
      </c>
      <c r="K174">
        <f>H174*12</f>
        <v>60</v>
      </c>
    </row>
    <row r="175" spans="1:14" hidden="1" outlineLevel="1" x14ac:dyDescent="0.25">
      <c r="C175" s="14"/>
      <c r="E175" s="14"/>
      <c r="G175" t="s">
        <v>129</v>
      </c>
      <c r="H175" s="1">
        <v>15000</v>
      </c>
    </row>
    <row r="176" spans="1:14" hidden="1" outlineLevel="1" x14ac:dyDescent="0.25">
      <c r="C176" s="14"/>
      <c r="E176" s="14"/>
      <c r="G176" t="s">
        <v>130</v>
      </c>
      <c r="H176" s="1">
        <v>0</v>
      </c>
    </row>
    <row r="177" spans="1:13" hidden="1" outlineLevel="1" x14ac:dyDescent="0.25">
      <c r="C177" s="14"/>
      <c r="E177" s="14"/>
      <c r="G177" t="s">
        <v>134</v>
      </c>
      <c r="H177" s="17">
        <f>PMT(K173,K174,H175,H176)</f>
        <v>-337.46907338123759</v>
      </c>
    </row>
    <row r="178" spans="1:13" collapsed="1" x14ac:dyDescent="0.25">
      <c r="C178" s="14"/>
      <c r="E178" s="14"/>
    </row>
    <row r="179" spans="1:13" x14ac:dyDescent="0.25">
      <c r="C179" s="14"/>
      <c r="E179" s="14"/>
    </row>
    <row r="180" spans="1:13" ht="15.75" x14ac:dyDescent="0.25">
      <c r="A180" s="34" t="s">
        <v>136</v>
      </c>
    </row>
    <row r="181" spans="1:13" hidden="1" outlineLevel="1" x14ac:dyDescent="0.25"/>
    <row r="182" spans="1:13" hidden="1" outlineLevel="1" x14ac:dyDescent="0.25">
      <c r="B182" t="s">
        <v>102</v>
      </c>
      <c r="C182" t="s">
        <v>100</v>
      </c>
      <c r="D182" t="s">
        <v>101</v>
      </c>
      <c r="F182" t="s">
        <v>104</v>
      </c>
    </row>
    <row r="183" spans="1:13" hidden="1" outlineLevel="1" x14ac:dyDescent="0.25">
      <c r="B183" t="s">
        <v>1</v>
      </c>
      <c r="C183" t="s">
        <v>93</v>
      </c>
      <c r="D183">
        <v>0</v>
      </c>
      <c r="F183" t="str">
        <f>IF(SUMIF(C183:C193,"München",D183:D193)=0,"keine Vorfälle",SUMIF(C183:C193,"München",D183:D193))</f>
        <v>keine Vorfälle</v>
      </c>
    </row>
    <row r="184" spans="1:13" hidden="1" outlineLevel="1" x14ac:dyDescent="0.25">
      <c r="B184" t="s">
        <v>1</v>
      </c>
      <c r="C184" t="s">
        <v>94</v>
      </c>
      <c r="D184">
        <v>3</v>
      </c>
    </row>
    <row r="185" spans="1:13" hidden="1" outlineLevel="1" x14ac:dyDescent="0.25">
      <c r="B185" t="s">
        <v>1</v>
      </c>
      <c r="C185" t="s">
        <v>95</v>
      </c>
      <c r="D185">
        <v>2</v>
      </c>
      <c r="F185" t="s">
        <v>101</v>
      </c>
    </row>
    <row r="186" spans="1:13" hidden="1" outlineLevel="1" x14ac:dyDescent="0.25">
      <c r="B186" t="s">
        <v>68</v>
      </c>
      <c r="C186" t="s">
        <v>96</v>
      </c>
      <c r="D186">
        <v>1</v>
      </c>
      <c r="F186" t="s">
        <v>93</v>
      </c>
      <c r="G186" t="s">
        <v>94</v>
      </c>
      <c r="H186" t="s">
        <v>95</v>
      </c>
      <c r="I186" t="s">
        <v>96</v>
      </c>
      <c r="J186" t="s">
        <v>97</v>
      </c>
      <c r="K186" t="s">
        <v>98</v>
      </c>
      <c r="L186" t="s">
        <v>99</v>
      </c>
      <c r="M186" t="s">
        <v>103</v>
      </c>
    </row>
    <row r="187" spans="1:13" hidden="1" outlineLevel="1" x14ac:dyDescent="0.25">
      <c r="B187" t="s">
        <v>68</v>
      </c>
      <c r="C187" t="s">
        <v>93</v>
      </c>
      <c r="D187">
        <v>0</v>
      </c>
      <c r="F187" t="str">
        <f t="shared" ref="F187:M187" si="4">IF(SUMIF($C183:$C193,F186,$D183:$D193)=0,"keine",SUMIF($C183:$C193,F186,$D183:$D193))</f>
        <v>keine</v>
      </c>
      <c r="G187">
        <f t="shared" si="4"/>
        <v>3</v>
      </c>
      <c r="H187">
        <f t="shared" si="4"/>
        <v>2</v>
      </c>
      <c r="I187">
        <f t="shared" si="4"/>
        <v>2</v>
      </c>
      <c r="J187">
        <f t="shared" si="4"/>
        <v>5</v>
      </c>
      <c r="K187" t="str">
        <f t="shared" si="4"/>
        <v>keine</v>
      </c>
      <c r="L187">
        <f t="shared" si="4"/>
        <v>2</v>
      </c>
      <c r="M187">
        <f t="shared" si="4"/>
        <v>1</v>
      </c>
    </row>
    <row r="188" spans="1:13" hidden="1" outlineLevel="1" x14ac:dyDescent="0.25">
      <c r="B188" t="s">
        <v>69</v>
      </c>
      <c r="C188" t="s">
        <v>96</v>
      </c>
      <c r="D188">
        <v>1</v>
      </c>
    </row>
    <row r="189" spans="1:13" hidden="1" outlineLevel="1" x14ac:dyDescent="0.25">
      <c r="B189" t="s">
        <v>69</v>
      </c>
      <c r="C189" t="s">
        <v>97</v>
      </c>
      <c r="D189">
        <v>5</v>
      </c>
    </row>
    <row r="190" spans="1:13" hidden="1" outlineLevel="1" x14ac:dyDescent="0.25">
      <c r="B190" t="s">
        <v>2</v>
      </c>
      <c r="C190" t="s">
        <v>98</v>
      </c>
      <c r="D190">
        <v>0</v>
      </c>
    </row>
    <row r="191" spans="1:13" hidden="1" outlineLevel="1" x14ac:dyDescent="0.25">
      <c r="B191" t="s">
        <v>70</v>
      </c>
      <c r="C191" t="s">
        <v>99</v>
      </c>
      <c r="D191">
        <v>2</v>
      </c>
    </row>
    <row r="192" spans="1:13" hidden="1" outlineLevel="1" x14ac:dyDescent="0.25">
      <c r="B192" t="s">
        <v>71</v>
      </c>
      <c r="C192" t="s">
        <v>103</v>
      </c>
      <c r="D192">
        <v>1</v>
      </c>
    </row>
    <row r="193" spans="2:5" hidden="1" outlineLevel="1" x14ac:dyDescent="0.25">
      <c r="B193" t="s">
        <v>71</v>
      </c>
      <c r="C193" t="s">
        <v>93</v>
      </c>
      <c r="D193">
        <v>0</v>
      </c>
    </row>
    <row r="194" spans="2:5" hidden="1" outlineLevel="1" x14ac:dyDescent="0.25"/>
    <row r="195" spans="2:5" hidden="1" outlineLevel="1" x14ac:dyDescent="0.25"/>
    <row r="196" spans="2:5" collapsed="1" x14ac:dyDescent="0.25">
      <c r="C196" s="14"/>
      <c r="E196" s="14"/>
    </row>
  </sheetData>
  <mergeCells count="2">
    <mergeCell ref="H151:N153"/>
    <mergeCell ref="H169:N171"/>
  </mergeCells>
  <dataValidations count="2">
    <dataValidation type="list" allowBlank="1" showInputMessage="1" showErrorMessage="1" sqref="E3:E7">
      <formula1>"w,m"</formula1>
    </dataValidation>
    <dataValidation type="list" allowBlank="1" showInputMessage="1" showErrorMessage="1" sqref="E8">
      <formula1>"w,m,Dr"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workbookViewId="0">
      <selection activeCell="B3" sqref="B3"/>
    </sheetView>
  </sheetViews>
  <sheetFormatPr baseColWidth="10" defaultRowHeight="15" x14ac:dyDescent="0.25"/>
  <sheetData>
    <row r="1" spans="1:12" x14ac:dyDescent="0.25">
      <c r="A1" s="33" t="s">
        <v>137</v>
      </c>
    </row>
    <row r="2" spans="1:12" x14ac:dyDescent="0.25">
      <c r="L2" t="s">
        <v>200</v>
      </c>
    </row>
    <row r="3" spans="1:12" x14ac:dyDescent="0.25">
      <c r="B3" s="22"/>
      <c r="D3">
        <v>5</v>
      </c>
      <c r="F3">
        <v>0</v>
      </c>
      <c r="H3" t="s">
        <v>197</v>
      </c>
      <c r="J3" s="10">
        <v>42449</v>
      </c>
      <c r="L3" s="10">
        <v>42541</v>
      </c>
    </row>
    <row r="4" spans="1:12" x14ac:dyDescent="0.25">
      <c r="B4" s="23"/>
      <c r="D4">
        <v>10</v>
      </c>
      <c r="F4">
        <v>-5</v>
      </c>
      <c r="H4" t="s">
        <v>198</v>
      </c>
      <c r="J4" s="10">
        <v>42475</v>
      </c>
    </row>
    <row r="5" spans="1:12" x14ac:dyDescent="0.25">
      <c r="B5" s="23"/>
      <c r="D5">
        <v>15</v>
      </c>
      <c r="F5">
        <v>-3</v>
      </c>
      <c r="H5" t="s">
        <v>197</v>
      </c>
      <c r="J5" s="10">
        <v>42539</v>
      </c>
      <c r="L5" t="s">
        <v>201</v>
      </c>
    </row>
    <row r="6" spans="1:12" x14ac:dyDescent="0.25">
      <c r="B6" s="23"/>
      <c r="D6">
        <v>20</v>
      </c>
      <c r="F6">
        <v>20</v>
      </c>
      <c r="H6" t="s">
        <v>197</v>
      </c>
      <c r="J6" s="10">
        <v>42546</v>
      </c>
      <c r="L6" s="10">
        <v>42655</v>
      </c>
    </row>
    <row r="7" spans="1:12" x14ac:dyDescent="0.25">
      <c r="B7" s="23"/>
      <c r="F7">
        <v>70</v>
      </c>
      <c r="H7" t="s">
        <v>199</v>
      </c>
      <c r="J7" s="10">
        <v>42612</v>
      </c>
    </row>
    <row r="8" spans="1:12" x14ac:dyDescent="0.25">
      <c r="B8" s="23"/>
      <c r="F8">
        <v>300</v>
      </c>
      <c r="H8" t="s">
        <v>198</v>
      </c>
      <c r="J8" s="10">
        <v>42617</v>
      </c>
    </row>
    <row r="9" spans="1:12" x14ac:dyDescent="0.25">
      <c r="B9" s="24"/>
      <c r="F9">
        <v>-12</v>
      </c>
      <c r="H9" t="s">
        <v>198</v>
      </c>
      <c r="J9" s="10">
        <v>42656</v>
      </c>
    </row>
    <row r="20" spans="1:27" x14ac:dyDescent="0.25">
      <c r="A20" s="33" t="s">
        <v>202</v>
      </c>
      <c r="C20" t="s">
        <v>203</v>
      </c>
      <c r="D20" s="41"/>
      <c r="Q20" s="33" t="s">
        <v>202</v>
      </c>
      <c r="S20" t="s">
        <v>203</v>
      </c>
      <c r="T20" s="41">
        <v>5</v>
      </c>
    </row>
    <row r="21" spans="1:27" x14ac:dyDescent="0.25">
      <c r="D21" s="44"/>
      <c r="T21" s="44"/>
    </row>
    <row r="22" spans="1:27" x14ac:dyDescent="0.25">
      <c r="A22" t="s">
        <v>204</v>
      </c>
      <c r="B22" s="41"/>
      <c r="D22" t="s">
        <v>206</v>
      </c>
      <c r="E22" s="41"/>
      <c r="Q22" t="s">
        <v>204</v>
      </c>
      <c r="R22" s="41">
        <v>4</v>
      </c>
      <c r="T22" t="s">
        <v>206</v>
      </c>
      <c r="U22" s="41">
        <v>42</v>
      </c>
    </row>
    <row r="24" spans="1:27" ht="26.25" customHeight="1" x14ac:dyDescent="0.25">
      <c r="A24" s="29" t="s">
        <v>205</v>
      </c>
      <c r="B24" s="28">
        <v>1</v>
      </c>
      <c r="C24" s="28">
        <v>2</v>
      </c>
      <c r="D24" s="28">
        <v>3</v>
      </c>
      <c r="E24" s="28">
        <v>4</v>
      </c>
      <c r="F24" s="28">
        <v>5</v>
      </c>
      <c r="G24" s="28">
        <v>6</v>
      </c>
      <c r="H24" s="28">
        <v>7</v>
      </c>
      <c r="I24" s="28">
        <v>8</v>
      </c>
      <c r="J24" s="28">
        <v>9</v>
      </c>
      <c r="K24" s="28">
        <v>10</v>
      </c>
      <c r="Q24" s="29" t="s">
        <v>207</v>
      </c>
      <c r="R24" s="28">
        <v>1</v>
      </c>
      <c r="S24" s="28">
        <v>2</v>
      </c>
      <c r="T24" s="28">
        <v>3</v>
      </c>
      <c r="U24" s="28">
        <v>4</v>
      </c>
      <c r="V24" s="28">
        <v>5</v>
      </c>
      <c r="W24" s="28">
        <v>6</v>
      </c>
      <c r="X24" s="28">
        <v>7</v>
      </c>
      <c r="Y24" s="28">
        <v>8</v>
      </c>
      <c r="Z24" s="28">
        <v>9</v>
      </c>
      <c r="AA24" s="28">
        <v>10</v>
      </c>
    </row>
    <row r="25" spans="1:27" ht="26.25" customHeight="1" x14ac:dyDescent="0.25">
      <c r="A25" s="28">
        <v>1</v>
      </c>
      <c r="B25" s="30">
        <f>$A25*B$24</f>
        <v>1</v>
      </c>
      <c r="C25" s="30">
        <f t="shared" ref="C25:K25" si="0">$A25*C$24</f>
        <v>2</v>
      </c>
      <c r="D25" s="30">
        <f t="shared" si="0"/>
        <v>3</v>
      </c>
      <c r="E25" s="30">
        <f t="shared" si="0"/>
        <v>4</v>
      </c>
      <c r="F25" s="30">
        <f t="shared" si="0"/>
        <v>5</v>
      </c>
      <c r="G25" s="30">
        <f t="shared" si="0"/>
        <v>6</v>
      </c>
      <c r="H25" s="30">
        <f t="shared" si="0"/>
        <v>7</v>
      </c>
      <c r="I25" s="30">
        <f t="shared" si="0"/>
        <v>8</v>
      </c>
      <c r="J25" s="30">
        <f t="shared" si="0"/>
        <v>9</v>
      </c>
      <c r="K25" s="30">
        <f t="shared" si="0"/>
        <v>10</v>
      </c>
      <c r="Q25" s="28">
        <v>1</v>
      </c>
      <c r="R25" s="30">
        <f>$Q25*R$24</f>
        <v>1</v>
      </c>
      <c r="S25" s="30">
        <f t="shared" ref="S25:Z25" si="1">$Q25*S$24</f>
        <v>2</v>
      </c>
      <c r="T25" s="30">
        <f t="shared" si="1"/>
        <v>3</v>
      </c>
      <c r="U25" s="30">
        <f t="shared" si="1"/>
        <v>4</v>
      </c>
      <c r="V25" s="30">
        <f t="shared" si="1"/>
        <v>5</v>
      </c>
      <c r="W25" s="30">
        <f t="shared" si="1"/>
        <v>6</v>
      </c>
      <c r="X25" s="30">
        <f t="shared" si="1"/>
        <v>7</v>
      </c>
      <c r="Y25" s="30">
        <f t="shared" si="1"/>
        <v>8</v>
      </c>
      <c r="Z25" s="30">
        <f t="shared" si="1"/>
        <v>9</v>
      </c>
      <c r="AA25" s="30">
        <f>$Q25*AA$24</f>
        <v>10</v>
      </c>
    </row>
    <row r="26" spans="1:27" ht="26.25" customHeight="1" x14ac:dyDescent="0.25">
      <c r="A26" s="28">
        <v>2</v>
      </c>
      <c r="B26" s="30">
        <f t="shared" ref="B26:K34" si="2">$A26*B$24</f>
        <v>2</v>
      </c>
      <c r="C26" s="30">
        <f t="shared" si="2"/>
        <v>4</v>
      </c>
      <c r="D26" s="30">
        <f t="shared" si="2"/>
        <v>6</v>
      </c>
      <c r="E26" s="30">
        <f t="shared" si="2"/>
        <v>8</v>
      </c>
      <c r="F26" s="30">
        <f t="shared" si="2"/>
        <v>10</v>
      </c>
      <c r="G26" s="30">
        <f t="shared" si="2"/>
        <v>12</v>
      </c>
      <c r="H26" s="30">
        <f t="shared" si="2"/>
        <v>14</v>
      </c>
      <c r="I26" s="30">
        <f t="shared" si="2"/>
        <v>16</v>
      </c>
      <c r="J26" s="30">
        <f t="shared" si="2"/>
        <v>18</v>
      </c>
      <c r="K26" s="30">
        <f t="shared" si="2"/>
        <v>20</v>
      </c>
      <c r="Q26" s="28">
        <v>2</v>
      </c>
      <c r="R26" s="30">
        <f t="shared" ref="R26:AA34" si="3">$Q26*R$24</f>
        <v>2</v>
      </c>
      <c r="S26" s="30">
        <f t="shared" si="3"/>
        <v>4</v>
      </c>
      <c r="T26" s="30">
        <f t="shared" si="3"/>
        <v>6</v>
      </c>
      <c r="U26" s="30">
        <f t="shared" si="3"/>
        <v>8</v>
      </c>
      <c r="V26" s="30">
        <f t="shared" si="3"/>
        <v>10</v>
      </c>
      <c r="W26" s="30">
        <f t="shared" si="3"/>
        <v>12</v>
      </c>
      <c r="X26" s="30">
        <f t="shared" si="3"/>
        <v>14</v>
      </c>
      <c r="Y26" s="30">
        <f t="shared" si="3"/>
        <v>16</v>
      </c>
      <c r="Z26" s="30">
        <f t="shared" si="3"/>
        <v>18</v>
      </c>
      <c r="AA26" s="30">
        <f t="shared" si="3"/>
        <v>20</v>
      </c>
    </row>
    <row r="27" spans="1:27" ht="26.25" customHeight="1" x14ac:dyDescent="0.25">
      <c r="A27" s="28">
        <v>3</v>
      </c>
      <c r="B27" s="30">
        <f t="shared" si="2"/>
        <v>3</v>
      </c>
      <c r="C27" s="30">
        <f t="shared" si="2"/>
        <v>6</v>
      </c>
      <c r="D27" s="30">
        <f t="shared" si="2"/>
        <v>9</v>
      </c>
      <c r="E27" s="30">
        <f t="shared" si="2"/>
        <v>12</v>
      </c>
      <c r="F27" s="30">
        <f t="shared" si="2"/>
        <v>15</v>
      </c>
      <c r="G27" s="30">
        <f t="shared" si="2"/>
        <v>18</v>
      </c>
      <c r="H27" s="30">
        <f t="shared" si="2"/>
        <v>21</v>
      </c>
      <c r="I27" s="30">
        <f t="shared" si="2"/>
        <v>24</v>
      </c>
      <c r="J27" s="30">
        <f t="shared" si="2"/>
        <v>27</v>
      </c>
      <c r="K27" s="30">
        <f t="shared" si="2"/>
        <v>30</v>
      </c>
      <c r="Q27" s="28">
        <v>3</v>
      </c>
      <c r="R27" s="30">
        <f t="shared" si="3"/>
        <v>3</v>
      </c>
      <c r="S27" s="30">
        <f t="shared" si="3"/>
        <v>6</v>
      </c>
      <c r="T27" s="30">
        <f t="shared" si="3"/>
        <v>9</v>
      </c>
      <c r="U27" s="30">
        <f t="shared" si="3"/>
        <v>12</v>
      </c>
      <c r="V27" s="30">
        <f t="shared" si="3"/>
        <v>15</v>
      </c>
      <c r="W27" s="30">
        <f t="shared" si="3"/>
        <v>18</v>
      </c>
      <c r="X27" s="30">
        <f t="shared" si="3"/>
        <v>21</v>
      </c>
      <c r="Y27" s="30">
        <f t="shared" si="3"/>
        <v>24</v>
      </c>
      <c r="Z27" s="30">
        <f t="shared" si="3"/>
        <v>27</v>
      </c>
      <c r="AA27" s="30">
        <f t="shared" si="3"/>
        <v>30</v>
      </c>
    </row>
    <row r="28" spans="1:27" ht="26.25" customHeight="1" x14ac:dyDescent="0.25">
      <c r="A28" s="28">
        <v>4</v>
      </c>
      <c r="B28" s="30">
        <f t="shared" si="2"/>
        <v>4</v>
      </c>
      <c r="C28" s="30">
        <f t="shared" si="2"/>
        <v>8</v>
      </c>
      <c r="D28" s="30">
        <f t="shared" si="2"/>
        <v>12</v>
      </c>
      <c r="E28" s="30">
        <f t="shared" si="2"/>
        <v>16</v>
      </c>
      <c r="F28" s="30">
        <f t="shared" si="2"/>
        <v>20</v>
      </c>
      <c r="G28" s="30">
        <f t="shared" si="2"/>
        <v>24</v>
      </c>
      <c r="H28" s="30">
        <f t="shared" si="2"/>
        <v>28</v>
      </c>
      <c r="I28" s="30">
        <f t="shared" si="2"/>
        <v>32</v>
      </c>
      <c r="J28" s="30">
        <f t="shared" si="2"/>
        <v>36</v>
      </c>
      <c r="K28" s="30">
        <f t="shared" si="2"/>
        <v>40</v>
      </c>
      <c r="Q28" s="28">
        <v>4</v>
      </c>
      <c r="R28" s="30">
        <f t="shared" si="3"/>
        <v>4</v>
      </c>
      <c r="S28" s="30">
        <f t="shared" si="3"/>
        <v>8</v>
      </c>
      <c r="T28" s="30">
        <f t="shared" si="3"/>
        <v>12</v>
      </c>
      <c r="U28" s="30">
        <f t="shared" si="3"/>
        <v>16</v>
      </c>
      <c r="V28" s="30">
        <f t="shared" si="3"/>
        <v>20</v>
      </c>
      <c r="W28" s="30">
        <f t="shared" si="3"/>
        <v>24</v>
      </c>
      <c r="X28" s="30">
        <f t="shared" si="3"/>
        <v>28</v>
      </c>
      <c r="Y28" s="30">
        <f t="shared" si="3"/>
        <v>32</v>
      </c>
      <c r="Z28" s="30">
        <f t="shared" si="3"/>
        <v>36</v>
      </c>
      <c r="AA28" s="30">
        <f t="shared" si="3"/>
        <v>40</v>
      </c>
    </row>
    <row r="29" spans="1:27" ht="26.25" customHeight="1" x14ac:dyDescent="0.25">
      <c r="A29" s="28">
        <v>5</v>
      </c>
      <c r="B29" s="30">
        <f t="shared" si="2"/>
        <v>5</v>
      </c>
      <c r="C29" s="30">
        <f t="shared" si="2"/>
        <v>10</v>
      </c>
      <c r="D29" s="30">
        <f t="shared" si="2"/>
        <v>15</v>
      </c>
      <c r="E29" s="30">
        <f t="shared" si="2"/>
        <v>20</v>
      </c>
      <c r="F29" s="30">
        <f t="shared" si="2"/>
        <v>25</v>
      </c>
      <c r="G29" s="30">
        <f t="shared" si="2"/>
        <v>30</v>
      </c>
      <c r="H29" s="30">
        <f t="shared" si="2"/>
        <v>35</v>
      </c>
      <c r="I29" s="30">
        <f t="shared" si="2"/>
        <v>40</v>
      </c>
      <c r="J29" s="30">
        <f t="shared" si="2"/>
        <v>45</v>
      </c>
      <c r="K29" s="30">
        <f t="shared" si="2"/>
        <v>50</v>
      </c>
      <c r="Q29" s="28">
        <v>5</v>
      </c>
      <c r="R29" s="30">
        <f t="shared" si="3"/>
        <v>5</v>
      </c>
      <c r="S29" s="30">
        <f t="shared" si="3"/>
        <v>10</v>
      </c>
      <c r="T29" s="30">
        <f t="shared" si="3"/>
        <v>15</v>
      </c>
      <c r="U29" s="30">
        <f t="shared" si="3"/>
        <v>20</v>
      </c>
      <c r="V29" s="30">
        <f t="shared" si="3"/>
        <v>25</v>
      </c>
      <c r="W29" s="30">
        <f t="shared" si="3"/>
        <v>30</v>
      </c>
      <c r="X29" s="30">
        <f t="shared" si="3"/>
        <v>35</v>
      </c>
      <c r="Y29" s="30">
        <f t="shared" si="3"/>
        <v>40</v>
      </c>
      <c r="Z29" s="30">
        <f t="shared" si="3"/>
        <v>45</v>
      </c>
      <c r="AA29" s="30">
        <f t="shared" si="3"/>
        <v>50</v>
      </c>
    </row>
    <row r="30" spans="1:27" ht="26.25" customHeight="1" x14ac:dyDescent="0.25">
      <c r="A30" s="28">
        <v>6</v>
      </c>
      <c r="B30" s="30">
        <f t="shared" si="2"/>
        <v>6</v>
      </c>
      <c r="C30" s="30">
        <f t="shared" si="2"/>
        <v>12</v>
      </c>
      <c r="D30" s="30">
        <f t="shared" si="2"/>
        <v>18</v>
      </c>
      <c r="E30" s="30">
        <f t="shared" si="2"/>
        <v>24</v>
      </c>
      <c r="F30" s="30">
        <f t="shared" si="2"/>
        <v>30</v>
      </c>
      <c r="G30" s="30">
        <f t="shared" si="2"/>
        <v>36</v>
      </c>
      <c r="H30" s="30">
        <f t="shared" si="2"/>
        <v>42</v>
      </c>
      <c r="I30" s="30">
        <f t="shared" si="2"/>
        <v>48</v>
      </c>
      <c r="J30" s="30">
        <f t="shared" si="2"/>
        <v>54</v>
      </c>
      <c r="K30" s="30">
        <f t="shared" si="2"/>
        <v>60</v>
      </c>
      <c r="Q30" s="28">
        <v>6</v>
      </c>
      <c r="R30" s="30">
        <f t="shared" si="3"/>
        <v>6</v>
      </c>
      <c r="S30" s="30">
        <f t="shared" si="3"/>
        <v>12</v>
      </c>
      <c r="T30" s="30">
        <f t="shared" si="3"/>
        <v>18</v>
      </c>
      <c r="U30" s="30">
        <f t="shared" si="3"/>
        <v>24</v>
      </c>
      <c r="V30" s="30">
        <f t="shared" si="3"/>
        <v>30</v>
      </c>
      <c r="W30" s="30">
        <f t="shared" si="3"/>
        <v>36</v>
      </c>
      <c r="X30" s="30">
        <f t="shared" si="3"/>
        <v>42</v>
      </c>
      <c r="Y30" s="30">
        <f t="shared" si="3"/>
        <v>48</v>
      </c>
      <c r="Z30" s="30">
        <f t="shared" si="3"/>
        <v>54</v>
      </c>
      <c r="AA30" s="30">
        <f t="shared" si="3"/>
        <v>60</v>
      </c>
    </row>
    <row r="31" spans="1:27" ht="26.25" customHeight="1" x14ac:dyDescent="0.25">
      <c r="A31" s="28">
        <v>7</v>
      </c>
      <c r="B31" s="30">
        <f t="shared" si="2"/>
        <v>7</v>
      </c>
      <c r="C31" s="30">
        <f t="shared" si="2"/>
        <v>14</v>
      </c>
      <c r="D31" s="30">
        <f t="shared" si="2"/>
        <v>21</v>
      </c>
      <c r="E31" s="30">
        <f t="shared" si="2"/>
        <v>28</v>
      </c>
      <c r="F31" s="30">
        <f t="shared" si="2"/>
        <v>35</v>
      </c>
      <c r="G31" s="30">
        <f t="shared" si="2"/>
        <v>42</v>
      </c>
      <c r="H31" s="30">
        <f t="shared" si="2"/>
        <v>49</v>
      </c>
      <c r="I31" s="30">
        <f t="shared" si="2"/>
        <v>56</v>
      </c>
      <c r="J31" s="30">
        <f t="shared" si="2"/>
        <v>63</v>
      </c>
      <c r="K31" s="30">
        <f t="shared" si="2"/>
        <v>70</v>
      </c>
      <c r="Q31" s="28">
        <v>7</v>
      </c>
      <c r="R31" s="30">
        <f t="shared" si="3"/>
        <v>7</v>
      </c>
      <c r="S31" s="30">
        <f t="shared" si="3"/>
        <v>14</v>
      </c>
      <c r="T31" s="30">
        <f t="shared" si="3"/>
        <v>21</v>
      </c>
      <c r="U31" s="30">
        <f t="shared" si="3"/>
        <v>28</v>
      </c>
      <c r="V31" s="30">
        <f t="shared" si="3"/>
        <v>35</v>
      </c>
      <c r="W31" s="30">
        <f t="shared" si="3"/>
        <v>42</v>
      </c>
      <c r="X31" s="30">
        <f t="shared" si="3"/>
        <v>49</v>
      </c>
      <c r="Y31" s="30">
        <f t="shared" si="3"/>
        <v>56</v>
      </c>
      <c r="Z31" s="30">
        <f t="shared" si="3"/>
        <v>63</v>
      </c>
      <c r="AA31" s="30">
        <f t="shared" si="3"/>
        <v>70</v>
      </c>
    </row>
    <row r="32" spans="1:27" ht="26.25" customHeight="1" x14ac:dyDescent="0.25">
      <c r="A32" s="28">
        <v>8</v>
      </c>
      <c r="B32" s="30">
        <f t="shared" si="2"/>
        <v>8</v>
      </c>
      <c r="C32" s="30">
        <f t="shared" si="2"/>
        <v>16</v>
      </c>
      <c r="D32" s="30">
        <f t="shared" si="2"/>
        <v>24</v>
      </c>
      <c r="E32" s="30">
        <f t="shared" si="2"/>
        <v>32</v>
      </c>
      <c r="F32" s="30">
        <f t="shared" si="2"/>
        <v>40</v>
      </c>
      <c r="G32" s="30">
        <f t="shared" si="2"/>
        <v>48</v>
      </c>
      <c r="H32" s="30">
        <f t="shared" si="2"/>
        <v>56</v>
      </c>
      <c r="I32" s="30">
        <f t="shared" si="2"/>
        <v>64</v>
      </c>
      <c r="J32" s="30">
        <f t="shared" si="2"/>
        <v>72</v>
      </c>
      <c r="K32" s="30">
        <f t="shared" si="2"/>
        <v>80</v>
      </c>
      <c r="Q32" s="28">
        <v>8</v>
      </c>
      <c r="R32" s="30">
        <f t="shared" si="3"/>
        <v>8</v>
      </c>
      <c r="S32" s="30">
        <f t="shared" si="3"/>
        <v>16</v>
      </c>
      <c r="T32" s="30">
        <f t="shared" si="3"/>
        <v>24</v>
      </c>
      <c r="U32" s="30">
        <f t="shared" si="3"/>
        <v>32</v>
      </c>
      <c r="V32" s="30">
        <f t="shared" si="3"/>
        <v>40</v>
      </c>
      <c r="W32" s="30">
        <f t="shared" si="3"/>
        <v>48</v>
      </c>
      <c r="X32" s="30">
        <f t="shared" si="3"/>
        <v>56</v>
      </c>
      <c r="Y32" s="30">
        <f t="shared" si="3"/>
        <v>64</v>
      </c>
      <c r="Z32" s="30">
        <f t="shared" si="3"/>
        <v>72</v>
      </c>
      <c r="AA32" s="30">
        <f t="shared" si="3"/>
        <v>80</v>
      </c>
    </row>
    <row r="33" spans="1:27" ht="26.25" customHeight="1" x14ac:dyDescent="0.25">
      <c r="A33" s="28">
        <v>9</v>
      </c>
      <c r="B33" s="30">
        <f t="shared" si="2"/>
        <v>9</v>
      </c>
      <c r="C33" s="30">
        <f t="shared" si="2"/>
        <v>18</v>
      </c>
      <c r="D33" s="30">
        <f t="shared" si="2"/>
        <v>27</v>
      </c>
      <c r="E33" s="30">
        <f t="shared" si="2"/>
        <v>36</v>
      </c>
      <c r="F33" s="30">
        <f t="shared" si="2"/>
        <v>45</v>
      </c>
      <c r="G33" s="30">
        <f t="shared" si="2"/>
        <v>54</v>
      </c>
      <c r="H33" s="30">
        <f t="shared" si="2"/>
        <v>63</v>
      </c>
      <c r="I33" s="30">
        <f t="shared" si="2"/>
        <v>72</v>
      </c>
      <c r="J33" s="30">
        <f t="shared" si="2"/>
        <v>81</v>
      </c>
      <c r="K33" s="30">
        <f t="shared" si="2"/>
        <v>90</v>
      </c>
      <c r="Q33" s="28">
        <v>9</v>
      </c>
      <c r="R33" s="30">
        <f t="shared" si="3"/>
        <v>9</v>
      </c>
      <c r="S33" s="30">
        <f t="shared" si="3"/>
        <v>18</v>
      </c>
      <c r="T33" s="30">
        <f t="shared" si="3"/>
        <v>27</v>
      </c>
      <c r="U33" s="30">
        <f t="shared" si="3"/>
        <v>36</v>
      </c>
      <c r="V33" s="30">
        <f t="shared" si="3"/>
        <v>45</v>
      </c>
      <c r="W33" s="30">
        <f t="shared" si="3"/>
        <v>54</v>
      </c>
      <c r="X33" s="30">
        <f t="shared" si="3"/>
        <v>63</v>
      </c>
      <c r="Y33" s="30">
        <f t="shared" si="3"/>
        <v>72</v>
      </c>
      <c r="Z33" s="30">
        <f t="shared" si="3"/>
        <v>81</v>
      </c>
      <c r="AA33" s="30">
        <f t="shared" si="3"/>
        <v>90</v>
      </c>
    </row>
    <row r="34" spans="1:27" ht="26.25" customHeight="1" x14ac:dyDescent="0.25">
      <c r="A34" s="28">
        <v>10</v>
      </c>
      <c r="B34" s="30">
        <f t="shared" si="2"/>
        <v>10</v>
      </c>
      <c r="C34" s="30">
        <f t="shared" si="2"/>
        <v>20</v>
      </c>
      <c r="D34" s="30">
        <f t="shared" si="2"/>
        <v>30</v>
      </c>
      <c r="E34" s="30">
        <f t="shared" si="2"/>
        <v>40</v>
      </c>
      <c r="F34" s="30">
        <f t="shared" si="2"/>
        <v>50</v>
      </c>
      <c r="G34" s="30">
        <f t="shared" si="2"/>
        <v>60</v>
      </c>
      <c r="H34" s="30">
        <f t="shared" si="2"/>
        <v>70</v>
      </c>
      <c r="I34" s="30">
        <f t="shared" si="2"/>
        <v>80</v>
      </c>
      <c r="J34" s="30">
        <f t="shared" si="2"/>
        <v>90</v>
      </c>
      <c r="K34" s="30">
        <f t="shared" si="2"/>
        <v>100</v>
      </c>
      <c r="Q34" s="28">
        <v>10</v>
      </c>
      <c r="R34" s="30">
        <f t="shared" si="3"/>
        <v>10</v>
      </c>
      <c r="S34" s="30">
        <f t="shared" si="3"/>
        <v>20</v>
      </c>
      <c r="T34" s="30">
        <f t="shared" si="3"/>
        <v>30</v>
      </c>
      <c r="U34" s="30">
        <f t="shared" si="3"/>
        <v>40</v>
      </c>
      <c r="V34" s="30">
        <f t="shared" si="3"/>
        <v>50</v>
      </c>
      <c r="W34" s="30">
        <f t="shared" si="3"/>
        <v>60</v>
      </c>
      <c r="X34" s="30">
        <f t="shared" si="3"/>
        <v>70</v>
      </c>
      <c r="Y34" s="30">
        <f t="shared" si="3"/>
        <v>80</v>
      </c>
      <c r="Z34" s="30">
        <f t="shared" si="3"/>
        <v>90</v>
      </c>
      <c r="AA34" s="30">
        <f>$Q34*AA$24</f>
        <v>100</v>
      </c>
    </row>
    <row r="35" spans="1:27" x14ac:dyDescent="0.25">
      <c r="R35" s="30"/>
    </row>
    <row r="62" spans="1:4" x14ac:dyDescent="0.25">
      <c r="A62" s="30"/>
      <c r="B62" s="30"/>
      <c r="C62" s="30"/>
      <c r="D62" s="30"/>
    </row>
    <row r="63" spans="1:4" x14ac:dyDescent="0.25">
      <c r="A63" s="30"/>
      <c r="B63" s="30"/>
      <c r="C63" s="30"/>
      <c r="D63" s="30"/>
    </row>
    <row r="64" spans="1:4" x14ac:dyDescent="0.25">
      <c r="A64" s="30"/>
      <c r="B64" s="30"/>
      <c r="C64" s="30"/>
      <c r="D64" s="30"/>
    </row>
    <row r="65" spans="1:4" x14ac:dyDescent="0.25">
      <c r="A65" s="30"/>
      <c r="B65" s="30"/>
      <c r="C65" s="30"/>
      <c r="D65" s="30"/>
    </row>
    <row r="66" spans="1:4" x14ac:dyDescent="0.25">
      <c r="A66" s="30"/>
      <c r="B66" s="30"/>
      <c r="C66" s="30"/>
      <c r="D66" s="30"/>
    </row>
    <row r="67" spans="1:4" x14ac:dyDescent="0.25">
      <c r="A67" s="30"/>
      <c r="B67" s="30"/>
      <c r="C67" s="30"/>
      <c r="D67" s="30"/>
    </row>
    <row r="68" spans="1:4" x14ac:dyDescent="0.25">
      <c r="A68" s="30"/>
      <c r="B68" s="30"/>
      <c r="C68" s="30"/>
      <c r="D68" s="30"/>
    </row>
    <row r="69" spans="1:4" x14ac:dyDescent="0.25">
      <c r="A69" s="30"/>
      <c r="B69" s="30"/>
      <c r="C69" s="30"/>
      <c r="D69" s="30"/>
    </row>
    <row r="70" spans="1:4" x14ac:dyDescent="0.25">
      <c r="A70" s="30"/>
      <c r="B70" s="30"/>
      <c r="C70" s="30"/>
      <c r="D70" s="30"/>
    </row>
    <row r="71" spans="1:4" x14ac:dyDescent="0.25">
      <c r="A71" s="30"/>
      <c r="B71" s="30"/>
      <c r="C71" s="30"/>
      <c r="D71" s="30"/>
    </row>
  </sheetData>
  <conditionalFormatting sqref="B3:B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4:AA34">
    <cfRule type="expression" dxfId="2" priority="5">
      <formula>$Q24=$R$22</formula>
    </cfRule>
    <cfRule type="expression" dxfId="1" priority="6">
      <formula>Q$24=$T$20</formula>
    </cfRule>
  </conditionalFormatting>
  <conditionalFormatting sqref="R25:AA34">
    <cfRule type="expression" dxfId="0" priority="1">
      <formula>R25=$U$22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/>
  </sheetViews>
  <sheetFormatPr baseColWidth="10" defaultRowHeight="15" x14ac:dyDescent="0.25"/>
  <cols>
    <col min="2" max="2" width="44.28515625" bestFit="1" customWidth="1"/>
    <col min="3" max="3" width="7.42578125" customWidth="1"/>
  </cols>
  <sheetData>
    <row r="2" spans="2:3" x14ac:dyDescent="0.25">
      <c r="B2" t="s">
        <v>36</v>
      </c>
      <c r="C2" t="s">
        <v>37</v>
      </c>
    </row>
    <row r="4" spans="2:3" x14ac:dyDescent="0.25">
      <c r="B4" t="s">
        <v>75</v>
      </c>
      <c r="C4" t="s">
        <v>76</v>
      </c>
    </row>
    <row r="5" spans="2:3" x14ac:dyDescent="0.25">
      <c r="B5" t="s">
        <v>77</v>
      </c>
      <c r="C5">
        <v>655</v>
      </c>
    </row>
    <row r="6" spans="2:3" x14ac:dyDescent="0.25">
      <c r="B6" t="s">
        <v>78</v>
      </c>
      <c r="C6">
        <v>509</v>
      </c>
    </row>
    <row r="7" spans="2:3" x14ac:dyDescent="0.25">
      <c r="B7" t="s">
        <v>79</v>
      </c>
      <c r="C7">
        <v>250</v>
      </c>
    </row>
    <row r="8" spans="2:3" x14ac:dyDescent="0.25">
      <c r="B8" t="s">
        <v>80</v>
      </c>
      <c r="C8">
        <v>85</v>
      </c>
    </row>
    <row r="9" spans="2:3" x14ac:dyDescent="0.25">
      <c r="B9" t="s">
        <v>81</v>
      </c>
      <c r="C9">
        <v>77</v>
      </c>
    </row>
    <row r="10" spans="2:3" x14ac:dyDescent="0.25">
      <c r="B10" t="s">
        <v>82</v>
      </c>
      <c r="C10">
        <v>70</v>
      </c>
    </row>
    <row r="11" spans="2:3" x14ac:dyDescent="0.25">
      <c r="B11" t="s">
        <v>83</v>
      </c>
      <c r="C11">
        <v>63</v>
      </c>
    </row>
    <row r="12" spans="2:3" x14ac:dyDescent="0.25">
      <c r="B12" t="s">
        <v>84</v>
      </c>
      <c r="C12">
        <v>59</v>
      </c>
    </row>
    <row r="13" spans="2:3" x14ac:dyDescent="0.25">
      <c r="B13" t="s">
        <v>85</v>
      </c>
      <c r="C13">
        <v>10</v>
      </c>
    </row>
    <row r="14" spans="2:3" x14ac:dyDescent="0.25">
      <c r="B14" t="s">
        <v>86</v>
      </c>
      <c r="C14">
        <v>9</v>
      </c>
    </row>
    <row r="15" spans="2:3" x14ac:dyDescent="0.25">
      <c r="C15">
        <f>SUM(C5:C14)</f>
        <v>1787</v>
      </c>
    </row>
    <row r="17" spans="2:3" x14ac:dyDescent="0.25">
      <c r="B17" t="s">
        <v>87</v>
      </c>
      <c r="C17">
        <v>8</v>
      </c>
    </row>
    <row r="18" spans="2:3" x14ac:dyDescent="0.25">
      <c r="B18" t="s">
        <v>88</v>
      </c>
      <c r="C18">
        <f>C15-8</f>
        <v>1779</v>
      </c>
    </row>
    <row r="19" spans="2:3" x14ac:dyDescent="0.25">
      <c r="C19" s="7">
        <f>C17/C18</f>
        <v>4.4969083754918494E-3</v>
      </c>
    </row>
    <row r="20" spans="2:3" x14ac:dyDescent="0.25">
      <c r="B20" t="s">
        <v>89</v>
      </c>
    </row>
    <row r="21" spans="2:3" x14ac:dyDescent="0.25">
      <c r="B21" s="8" t="s">
        <v>38</v>
      </c>
      <c r="C21" s="9">
        <f>C18/C17</f>
        <v>222.375</v>
      </c>
    </row>
    <row r="23" spans="2:3" x14ac:dyDescent="0.25">
      <c r="B23" t="s">
        <v>90</v>
      </c>
    </row>
    <row r="25" spans="2:3" x14ac:dyDescent="0.25">
      <c r="B25" s="6">
        <v>260000</v>
      </c>
      <c r="C25" t="s">
        <v>91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activeCell="B12" sqref="B12"/>
    </sheetView>
  </sheetViews>
  <sheetFormatPr baseColWidth="10" defaultColWidth="11.42578125" defaultRowHeight="15" x14ac:dyDescent="0.25"/>
  <cols>
    <col min="1" max="1" width="12" customWidth="1"/>
    <col min="2" max="2" width="17" bestFit="1" customWidth="1"/>
    <col min="4" max="4" width="17.140625" bestFit="1" customWidth="1"/>
  </cols>
  <sheetData>
    <row r="1" spans="1:14" x14ac:dyDescent="0.25">
      <c r="A1" s="49" t="s">
        <v>63</v>
      </c>
      <c r="B1" s="49"/>
      <c r="C1" s="49"/>
      <c r="D1" s="49"/>
    </row>
    <row r="2" spans="1:14" x14ac:dyDescent="0.25">
      <c r="A2" t="s">
        <v>64</v>
      </c>
      <c r="B2" s="1" t="s">
        <v>6</v>
      </c>
      <c r="C2" s="1">
        <v>0.28999999999999998</v>
      </c>
    </row>
    <row r="4" spans="1:14" x14ac:dyDescent="0.25">
      <c r="A4" t="s">
        <v>102</v>
      </c>
      <c r="B4" t="s">
        <v>65</v>
      </c>
      <c r="C4" t="s">
        <v>66</v>
      </c>
      <c r="D4" t="s">
        <v>67</v>
      </c>
      <c r="M4" s="10">
        <v>41640</v>
      </c>
    </row>
    <row r="5" spans="1:14" x14ac:dyDescent="0.25">
      <c r="A5" t="s">
        <v>1</v>
      </c>
      <c r="B5">
        <v>320</v>
      </c>
      <c r="C5" s="2">
        <f t="shared" ref="C5:C16" si="0">B5*$C$2</f>
        <v>92.8</v>
      </c>
      <c r="D5" s="26">
        <f t="shared" ref="D5:D16" si="1">B5/N5</f>
        <v>10.666666666666666</v>
      </c>
      <c r="M5" s="10">
        <f>EOMONTH("01.01.2014",0)</f>
        <v>41670</v>
      </c>
      <c r="N5">
        <f t="shared" ref="N5:N16" si="2">M5-M4</f>
        <v>30</v>
      </c>
    </row>
    <row r="6" spans="1:14" x14ac:dyDescent="0.25">
      <c r="A6" t="s">
        <v>68</v>
      </c>
      <c r="B6">
        <v>300</v>
      </c>
      <c r="C6" s="2">
        <f t="shared" si="0"/>
        <v>87</v>
      </c>
      <c r="D6" s="26">
        <f t="shared" si="1"/>
        <v>10.714285714285714</v>
      </c>
      <c r="M6" s="10">
        <f>EOMONTH("01.01.2014",1)</f>
        <v>41698</v>
      </c>
      <c r="N6">
        <f t="shared" si="2"/>
        <v>28</v>
      </c>
    </row>
    <row r="7" spans="1:14" x14ac:dyDescent="0.25">
      <c r="A7" t="s">
        <v>69</v>
      </c>
      <c r="B7">
        <v>290</v>
      </c>
      <c r="C7" s="2">
        <f t="shared" si="0"/>
        <v>84.1</v>
      </c>
      <c r="D7" s="26">
        <f t="shared" si="1"/>
        <v>9.3548387096774199</v>
      </c>
      <c r="M7" s="10">
        <f>EOMONTH("01.01.2014",2)</f>
        <v>41729</v>
      </c>
      <c r="N7">
        <f t="shared" si="2"/>
        <v>31</v>
      </c>
    </row>
    <row r="8" spans="1:14" x14ac:dyDescent="0.25">
      <c r="A8" t="s">
        <v>2</v>
      </c>
      <c r="B8">
        <v>275</v>
      </c>
      <c r="C8" s="2">
        <f t="shared" si="0"/>
        <v>79.75</v>
      </c>
      <c r="D8" s="26">
        <f t="shared" si="1"/>
        <v>9.1666666666666661</v>
      </c>
      <c r="M8" s="10">
        <f>EOMONTH("01.01.2014",3)</f>
        <v>41759</v>
      </c>
      <c r="N8">
        <f t="shared" si="2"/>
        <v>30</v>
      </c>
    </row>
    <row r="9" spans="1:14" x14ac:dyDescent="0.25">
      <c r="A9" t="s">
        <v>70</v>
      </c>
      <c r="B9">
        <v>240</v>
      </c>
      <c r="C9" s="2">
        <f t="shared" si="0"/>
        <v>69.599999999999994</v>
      </c>
      <c r="D9" s="26">
        <f t="shared" si="1"/>
        <v>7.741935483870968</v>
      </c>
      <c r="M9" s="10">
        <f>EOMONTH("01.01.2014",4)</f>
        <v>41790</v>
      </c>
      <c r="N9">
        <f t="shared" si="2"/>
        <v>31</v>
      </c>
    </row>
    <row r="10" spans="1:14" x14ac:dyDescent="0.25">
      <c r="A10" t="s">
        <v>71</v>
      </c>
      <c r="B10">
        <v>210</v>
      </c>
      <c r="C10" s="2">
        <f t="shared" si="0"/>
        <v>60.9</v>
      </c>
      <c r="D10" s="26">
        <f t="shared" si="1"/>
        <v>7</v>
      </c>
      <c r="M10" s="10">
        <f>EOMONTH("01.01.2014",5)</f>
        <v>41820</v>
      </c>
      <c r="N10">
        <f t="shared" si="2"/>
        <v>30</v>
      </c>
    </row>
    <row r="11" spans="1:14" x14ac:dyDescent="0.25">
      <c r="A11" t="s">
        <v>72</v>
      </c>
      <c r="B11">
        <v>190</v>
      </c>
      <c r="C11" s="2">
        <f t="shared" si="0"/>
        <v>55.099999999999994</v>
      </c>
      <c r="D11" s="26">
        <f t="shared" si="1"/>
        <v>6.129032258064516</v>
      </c>
      <c r="M11" s="10">
        <f>EOMONTH("01.01.2014",6)</f>
        <v>41851</v>
      </c>
      <c r="N11">
        <f t="shared" si="2"/>
        <v>31</v>
      </c>
    </row>
    <row r="12" spans="1:14" x14ac:dyDescent="0.25">
      <c r="A12" t="s">
        <v>3</v>
      </c>
      <c r="B12">
        <v>35</v>
      </c>
      <c r="C12" s="2">
        <f t="shared" si="0"/>
        <v>10.149999999999999</v>
      </c>
      <c r="D12" s="26">
        <f t="shared" si="1"/>
        <v>1.1290322580645162</v>
      </c>
      <c r="M12" s="10">
        <f>EOMONTH("01.01.2014",7)</f>
        <v>41882</v>
      </c>
      <c r="N12">
        <f t="shared" si="2"/>
        <v>31</v>
      </c>
    </row>
    <row r="13" spans="1:14" x14ac:dyDescent="0.25">
      <c r="A13" t="s">
        <v>4</v>
      </c>
      <c r="B13">
        <v>265</v>
      </c>
      <c r="C13" s="2">
        <f t="shared" si="0"/>
        <v>76.849999999999994</v>
      </c>
      <c r="D13" s="26">
        <f t="shared" si="1"/>
        <v>8.8333333333333339</v>
      </c>
      <c r="M13" s="10">
        <f>EOMONTH("01.01.2014",8)</f>
        <v>41912</v>
      </c>
      <c r="N13">
        <f t="shared" si="2"/>
        <v>30</v>
      </c>
    </row>
    <row r="14" spans="1:14" x14ac:dyDescent="0.25">
      <c r="A14" t="s">
        <v>73</v>
      </c>
      <c r="B14">
        <v>280</v>
      </c>
      <c r="C14" s="2">
        <f t="shared" si="0"/>
        <v>81.199999999999989</v>
      </c>
      <c r="D14" s="26">
        <f t="shared" si="1"/>
        <v>9.0322580645161299</v>
      </c>
      <c r="M14" s="10">
        <f>EOMONTH("01.01.2014",9)</f>
        <v>41943</v>
      </c>
      <c r="N14">
        <f t="shared" si="2"/>
        <v>31</v>
      </c>
    </row>
    <row r="15" spans="1:14" x14ac:dyDescent="0.25">
      <c r="A15" t="s">
        <v>5</v>
      </c>
      <c r="B15">
        <v>295</v>
      </c>
      <c r="C15" s="2">
        <f t="shared" si="0"/>
        <v>85.55</v>
      </c>
      <c r="D15" s="26">
        <f t="shared" si="1"/>
        <v>9.8333333333333339</v>
      </c>
      <c r="M15" s="10">
        <f>EOMONTH("01.01.2014",10)</f>
        <v>41973</v>
      </c>
      <c r="N15">
        <f t="shared" si="2"/>
        <v>30</v>
      </c>
    </row>
    <row r="16" spans="1:14" x14ac:dyDescent="0.25">
      <c r="A16" t="s">
        <v>74</v>
      </c>
      <c r="B16">
        <v>345</v>
      </c>
      <c r="C16" s="2">
        <f t="shared" si="0"/>
        <v>100.05</v>
      </c>
      <c r="D16" s="26">
        <f t="shared" si="1"/>
        <v>11.129032258064516</v>
      </c>
      <c r="M16" s="10">
        <f>EOMONTH("01.01.2014",11)</f>
        <v>42004</v>
      </c>
      <c r="N16">
        <f t="shared" si="2"/>
        <v>31</v>
      </c>
    </row>
    <row r="18" spans="5:5" x14ac:dyDescent="0.25">
      <c r="E18" t="s">
        <v>7</v>
      </c>
    </row>
  </sheetData>
  <mergeCells count="1">
    <mergeCell ref="A1:D1"/>
  </mergeCells>
  <conditionalFormatting sqref="C5:C1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5:B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5</xdr:col>
                    <xdr:colOff>381000</xdr:colOff>
                    <xdr:row>17</xdr:row>
                    <xdr:rowOff>0</xdr:rowOff>
                  </from>
                  <to>
                    <xdr:col>7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PersDat</vt:lpstr>
      <vt:lpstr>PersDat(Org)</vt:lpstr>
      <vt:lpstr>Gruppieren</vt:lpstr>
      <vt:lpstr>BasisMathe</vt:lpstr>
      <vt:lpstr>Formeln</vt:lpstr>
      <vt:lpstr>BedForm</vt:lpstr>
      <vt:lpstr>Diagramm1</vt:lpstr>
      <vt:lpstr>Diagramm2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2018-08-31T08:54:08Z</dcterms:modified>
</cp:coreProperties>
</file>